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6 рік\Сайт\"/>
    </mc:Choice>
  </mc:AlternateContent>
  <bookViews>
    <workbookView xWindow="0" yWindow="0" windowWidth="28800" windowHeight="11910" tabRatio="774"/>
  </bookViews>
  <sheets>
    <sheet name="2026" sheetId="23" r:id="rId1"/>
  </sheets>
  <definedNames>
    <definedName name="_xlnm.Print_Titles" localSheetId="0">'2026'!$3:$5</definedName>
    <definedName name="_xlnm.Print_Area" localSheetId="0">'2026'!$A$1:$R$108</definedName>
  </definedNames>
  <calcPr calcId="162913" refMode="R1C1"/>
</workbook>
</file>

<file path=xl/calcChain.xml><?xml version="1.0" encoding="utf-8"?>
<calcChain xmlns="http://schemas.openxmlformats.org/spreadsheetml/2006/main">
  <c r="H93" i="23" l="1"/>
  <c r="H92" i="23" s="1"/>
  <c r="H91" i="23" s="1"/>
  <c r="G93" i="23"/>
  <c r="G92" i="23"/>
  <c r="G91" i="23"/>
  <c r="H87" i="23"/>
  <c r="H82" i="23"/>
  <c r="G82" i="23"/>
  <c r="H77" i="23"/>
  <c r="G77" i="23"/>
  <c r="G87" i="23" s="1"/>
  <c r="G96" i="23" s="1"/>
  <c r="H72" i="23"/>
  <c r="G72" i="23"/>
  <c r="H69" i="23"/>
  <c r="G69" i="23"/>
  <c r="H60" i="23"/>
  <c r="H73" i="23" s="1"/>
  <c r="H71" i="23" s="1"/>
  <c r="H67" i="23" s="1"/>
  <c r="G60" i="23"/>
  <c r="G73" i="23" s="1"/>
  <c r="G71" i="23" s="1"/>
  <c r="G67" i="23" s="1"/>
  <c r="G75" i="23" s="1"/>
  <c r="G37" i="23"/>
  <c r="H22" i="23"/>
  <c r="G22" i="23"/>
  <c r="H18" i="23"/>
  <c r="H14" i="23" s="1"/>
  <c r="G18" i="23"/>
  <c r="H15" i="23"/>
  <c r="G15" i="23"/>
  <c r="G14" i="23"/>
  <c r="G51" i="23" s="1"/>
  <c r="H9" i="23"/>
  <c r="G9" i="23"/>
  <c r="H96" i="23" l="1"/>
  <c r="H51" i="23"/>
  <c r="H75" i="23" s="1"/>
  <c r="L27" i="23" l="1"/>
  <c r="I69" i="23"/>
  <c r="I72" i="23"/>
  <c r="L64" i="23"/>
  <c r="I37" i="23"/>
  <c r="F94" i="23" l="1"/>
  <c r="F89" i="23"/>
  <c r="F88" i="23"/>
  <c r="F86" i="23"/>
  <c r="F85" i="23"/>
  <c r="F84" i="23"/>
  <c r="F83" i="23"/>
  <c r="F81" i="23"/>
  <c r="F80" i="23"/>
  <c r="F79" i="23"/>
  <c r="F78" i="23"/>
  <c r="F74" i="23"/>
  <c r="F70" i="23"/>
  <c r="F66" i="23"/>
  <c r="F65" i="23"/>
  <c r="K65" i="23" s="1"/>
  <c r="F64" i="23"/>
  <c r="F63" i="23"/>
  <c r="K63" i="23" s="1"/>
  <c r="F62" i="23"/>
  <c r="K62" i="23" s="1"/>
  <c r="F61" i="23"/>
  <c r="F59" i="23"/>
  <c r="F58" i="23"/>
  <c r="F57" i="23"/>
  <c r="F56" i="23"/>
  <c r="J56" i="23" s="1"/>
  <c r="F55" i="23"/>
  <c r="F54" i="23"/>
  <c r="F53" i="23"/>
  <c r="F52" i="23"/>
  <c r="F50" i="23"/>
  <c r="F49" i="23"/>
  <c r="F48" i="23"/>
  <c r="F47" i="23"/>
  <c r="F46" i="23"/>
  <c r="F45" i="23"/>
  <c r="R45" i="23" s="1"/>
  <c r="F44" i="23"/>
  <c r="F43" i="23"/>
  <c r="F42" i="23"/>
  <c r="J42" i="23" s="1"/>
  <c r="F41" i="23"/>
  <c r="F40" i="23"/>
  <c r="F39" i="23"/>
  <c r="F38" i="23"/>
  <c r="F36" i="23"/>
  <c r="K36" i="23" s="1"/>
  <c r="F35" i="23"/>
  <c r="F34" i="23"/>
  <c r="F33" i="23"/>
  <c r="F32" i="23"/>
  <c r="F31" i="23"/>
  <c r="F30" i="23"/>
  <c r="K30" i="23" s="1"/>
  <c r="F29" i="23"/>
  <c r="F28" i="23"/>
  <c r="K28" i="23" s="1"/>
  <c r="F27" i="23"/>
  <c r="F26" i="23"/>
  <c r="F25" i="23"/>
  <c r="F24" i="23"/>
  <c r="F23" i="23"/>
  <c r="F21" i="23"/>
  <c r="F20" i="23"/>
  <c r="F19" i="23"/>
  <c r="F17" i="23"/>
  <c r="F16" i="23"/>
  <c r="F13" i="23"/>
  <c r="F12" i="23"/>
  <c r="F11" i="23"/>
  <c r="F10" i="23"/>
  <c r="K10" i="23" s="1"/>
  <c r="F8" i="23"/>
  <c r="F7" i="23"/>
  <c r="K7" i="23" s="1"/>
  <c r="E72" i="23"/>
  <c r="E60" i="23"/>
  <c r="K81" i="23" l="1"/>
  <c r="R81" i="23"/>
  <c r="O56" i="23"/>
  <c r="O64" i="23"/>
  <c r="K64" i="23"/>
  <c r="M64" i="23"/>
  <c r="J64" i="23"/>
  <c r="N64" i="23"/>
  <c r="O55" i="23"/>
  <c r="K55" i="23"/>
  <c r="K66" i="23"/>
  <c r="L86" i="23"/>
  <c r="L85" i="23"/>
  <c r="L84" i="23"/>
  <c r="L83" i="23"/>
  <c r="L81" i="23"/>
  <c r="L80" i="23"/>
  <c r="L78" i="23"/>
  <c r="L66" i="23"/>
  <c r="N66" i="23" s="1"/>
  <c r="L65" i="23"/>
  <c r="L63" i="23"/>
  <c r="L62" i="23"/>
  <c r="L61" i="23"/>
  <c r="L59" i="23"/>
  <c r="L58" i="23"/>
  <c r="L57" i="23"/>
  <c r="L56" i="23"/>
  <c r="M56" i="23" s="1"/>
  <c r="L55" i="23"/>
  <c r="N55" i="23" s="1"/>
  <c r="L54" i="23"/>
  <c r="L53" i="23"/>
  <c r="L50" i="23"/>
  <c r="L49" i="23"/>
  <c r="L48" i="23"/>
  <c r="L47" i="23"/>
  <c r="L46" i="23"/>
  <c r="L45" i="23"/>
  <c r="L44" i="23"/>
  <c r="L43" i="23"/>
  <c r="L42" i="23"/>
  <c r="L41" i="23"/>
  <c r="L40" i="23"/>
  <c r="L39" i="23"/>
  <c r="L38" i="23"/>
  <c r="L36" i="23"/>
  <c r="L35" i="23"/>
  <c r="L34" i="23"/>
  <c r="L33" i="23"/>
  <c r="L32" i="23"/>
  <c r="L31" i="23"/>
  <c r="L30" i="23"/>
  <c r="L29" i="23"/>
  <c r="L28" i="23"/>
  <c r="L26" i="23"/>
  <c r="L25" i="23"/>
  <c r="L24" i="23"/>
  <c r="L23" i="23"/>
  <c r="L21" i="23"/>
  <c r="L20" i="23"/>
  <c r="L19" i="23"/>
  <c r="L17" i="23"/>
  <c r="L16" i="23"/>
  <c r="L13" i="23"/>
  <c r="L12" i="23"/>
  <c r="L11" i="23"/>
  <c r="L10" i="23"/>
  <c r="L8" i="23"/>
  <c r="L7" i="23"/>
  <c r="M55" i="23" l="1"/>
  <c r="L72" i="23"/>
  <c r="F37" i="23"/>
  <c r="H102" i="23"/>
  <c r="H101" i="23" l="1"/>
  <c r="H105" i="23"/>
  <c r="H104" i="23"/>
  <c r="H103" i="23" l="1"/>
  <c r="H100" i="23" s="1"/>
  <c r="H98" i="23"/>
  <c r="F72" i="23"/>
  <c r="F69" i="23"/>
  <c r="Q69" i="23" s="1"/>
  <c r="O52" i="23"/>
  <c r="J53" i="23"/>
  <c r="L52" i="23"/>
  <c r="L69" i="23" s="1"/>
  <c r="L101" i="23" s="1"/>
  <c r="J52" i="23"/>
  <c r="P93" i="23"/>
  <c r="P92" i="23" s="1"/>
  <c r="P91" i="23" s="1"/>
  <c r="P82" i="23"/>
  <c r="P77" i="23"/>
  <c r="P87" i="23" s="1"/>
  <c r="P72" i="23"/>
  <c r="P60" i="23"/>
  <c r="P73" i="23" s="1"/>
  <c r="P37" i="23"/>
  <c r="P22" i="23"/>
  <c r="P18" i="23"/>
  <c r="P15" i="23"/>
  <c r="P9" i="23"/>
  <c r="E82" i="23"/>
  <c r="E77" i="23"/>
  <c r="E87" i="23" s="1"/>
  <c r="A53" i="23"/>
  <c r="A54" i="23" s="1"/>
  <c r="A55" i="23" s="1"/>
  <c r="A56" i="23" s="1"/>
  <c r="A57" i="23" s="1"/>
  <c r="A58" i="23" s="1"/>
  <c r="A59" i="23" s="1"/>
  <c r="A60" i="23" s="1"/>
  <c r="E69" i="23"/>
  <c r="E73" i="23"/>
  <c r="E71" i="23" s="1"/>
  <c r="E37" i="23"/>
  <c r="L37" i="23" s="1"/>
  <c r="E22" i="23"/>
  <c r="L22" i="23" s="1"/>
  <c r="E18" i="23"/>
  <c r="E15" i="23"/>
  <c r="L15" i="23" s="1"/>
  <c r="E9" i="23"/>
  <c r="L9" i="23" s="1"/>
  <c r="D69" i="23"/>
  <c r="E67" i="23" l="1"/>
  <c r="H106" i="23"/>
  <c r="P96" i="23"/>
  <c r="E14" i="23"/>
  <c r="L14" i="23" s="1"/>
  <c r="L18" i="23"/>
  <c r="K52" i="23"/>
  <c r="N52" i="23"/>
  <c r="N53" i="23"/>
  <c r="O53" i="23"/>
  <c r="P71" i="23"/>
  <c r="P67" i="23" s="1"/>
  <c r="E51" i="23"/>
  <c r="Q52" i="23"/>
  <c r="Q53" i="23"/>
  <c r="P14" i="23"/>
  <c r="P51" i="23" s="1"/>
  <c r="K53" i="23"/>
  <c r="M53" i="23"/>
  <c r="M52" i="23"/>
  <c r="E75" i="23" l="1"/>
  <c r="P75" i="23"/>
  <c r="Q42" i="23"/>
  <c r="O42" i="23"/>
  <c r="M42" i="23"/>
  <c r="L51" i="23" l="1"/>
  <c r="N42" i="23"/>
  <c r="Q56" i="23"/>
  <c r="O65" i="23"/>
  <c r="R57" i="23"/>
  <c r="R55" i="23"/>
  <c r="J65" i="23" l="1"/>
  <c r="Q65" i="23"/>
  <c r="Q55" i="23"/>
  <c r="N57" i="23"/>
  <c r="M65" i="23"/>
  <c r="N65" i="23"/>
  <c r="J57" i="23"/>
  <c r="M57" i="23"/>
  <c r="K57" i="23"/>
  <c r="Q57" i="23"/>
  <c r="O57" i="23"/>
  <c r="J55" i="23"/>
  <c r="E102" i="23"/>
  <c r="E101" i="23"/>
  <c r="E93" i="23"/>
  <c r="E104" i="23" s="1"/>
  <c r="E92" i="23" l="1"/>
  <c r="E98" i="23"/>
  <c r="E91" i="23" l="1"/>
  <c r="E96" i="23" s="1"/>
  <c r="E105" i="23"/>
  <c r="E103" i="23" s="1"/>
  <c r="E100" i="23" l="1"/>
  <c r="E106" i="23" s="1"/>
  <c r="Q21" i="23"/>
  <c r="P102" i="23"/>
  <c r="L102" i="23"/>
  <c r="I102" i="23"/>
  <c r="G102" i="23"/>
  <c r="F102" i="23" s="1"/>
  <c r="D102" i="23"/>
  <c r="P101" i="23"/>
  <c r="I101" i="23"/>
  <c r="G101" i="23"/>
  <c r="F101" i="23" s="1"/>
  <c r="D101" i="23"/>
  <c r="I93" i="23"/>
  <c r="I92" i="23" s="1"/>
  <c r="I91" i="23" s="1"/>
  <c r="D93" i="23"/>
  <c r="D92" i="23" s="1"/>
  <c r="D91" i="23" s="1"/>
  <c r="L89" i="23"/>
  <c r="L88" i="23"/>
  <c r="L93" i="23" s="1"/>
  <c r="L92" i="23" s="1"/>
  <c r="L91" i="23" s="1"/>
  <c r="J83" i="23"/>
  <c r="I82" i="23"/>
  <c r="F82" i="23"/>
  <c r="D82" i="23"/>
  <c r="A81" i="23"/>
  <c r="A82" i="23" s="1"/>
  <c r="J80" i="23"/>
  <c r="L77" i="23"/>
  <c r="L87" i="23" s="1"/>
  <c r="O78" i="23"/>
  <c r="I77" i="23"/>
  <c r="I87" i="23" s="1"/>
  <c r="D77" i="23"/>
  <c r="D87" i="23" s="1"/>
  <c r="D72" i="23"/>
  <c r="M70" i="23"/>
  <c r="O66" i="23"/>
  <c r="O62" i="23"/>
  <c r="Q61" i="23"/>
  <c r="I60" i="23"/>
  <c r="L60" i="23" s="1"/>
  <c r="L73" i="23" s="1"/>
  <c r="L71" i="23" s="1"/>
  <c r="L67" i="23" s="1"/>
  <c r="L75" i="23" s="1"/>
  <c r="F60" i="23"/>
  <c r="D60" i="23"/>
  <c r="R59" i="23"/>
  <c r="O58" i="23"/>
  <c r="R49" i="23"/>
  <c r="K47" i="23"/>
  <c r="Q46" i="23"/>
  <c r="K45" i="23"/>
  <c r="O44" i="23"/>
  <c r="A44" i="23"/>
  <c r="A45" i="23" s="1"/>
  <c r="A46" i="23" s="1"/>
  <c r="A47" i="23" s="1"/>
  <c r="A48" i="23" s="1"/>
  <c r="A49" i="23" s="1"/>
  <c r="A50" i="23" s="1"/>
  <c r="Q43" i="23"/>
  <c r="Q40" i="23"/>
  <c r="K39" i="23"/>
  <c r="D37" i="23"/>
  <c r="O36" i="23"/>
  <c r="O32" i="23"/>
  <c r="Q30" i="23"/>
  <c r="J29" i="23"/>
  <c r="A29" i="23"/>
  <c r="A30" i="23" s="1"/>
  <c r="A31" i="23" s="1"/>
  <c r="A32" i="23" s="1"/>
  <c r="A33" i="23" s="1"/>
  <c r="A34" i="23" s="1"/>
  <c r="A35" i="23" s="1"/>
  <c r="A36" i="23" s="1"/>
  <c r="A37" i="23" s="1"/>
  <c r="O27" i="23"/>
  <c r="O26" i="23"/>
  <c r="Q24" i="23"/>
  <c r="Q23" i="23"/>
  <c r="I22" i="23"/>
  <c r="F22" i="23"/>
  <c r="Q19" i="23"/>
  <c r="I18" i="23"/>
  <c r="F18" i="23"/>
  <c r="D18" i="23"/>
  <c r="O17" i="23"/>
  <c r="K16" i="23"/>
  <c r="I15" i="23"/>
  <c r="F15" i="23"/>
  <c r="D15" i="23"/>
  <c r="R13" i="23"/>
  <c r="R11" i="23"/>
  <c r="I9" i="23"/>
  <c r="D9" i="23"/>
  <c r="R8" i="23"/>
  <c r="A8" i="23"/>
  <c r="O7" i="23"/>
  <c r="C5" i="23"/>
  <c r="D5" i="23" s="1"/>
  <c r="E5" i="23" s="1"/>
  <c r="K101" i="23" l="1"/>
  <c r="O101" i="23"/>
  <c r="N101" i="23"/>
  <c r="F93" i="23"/>
  <c r="F9" i="23"/>
  <c r="K9" i="23" s="1"/>
  <c r="F87" i="23"/>
  <c r="F77" i="23"/>
  <c r="K77" i="23" s="1"/>
  <c r="I73" i="23"/>
  <c r="I71" i="23" s="1"/>
  <c r="I67" i="23" s="1"/>
  <c r="J10" i="23"/>
  <c r="R10" i="23"/>
  <c r="F5" i="23"/>
  <c r="G5" i="23" s="1"/>
  <c r="H5" i="23" s="1"/>
  <c r="J5" i="23" s="1"/>
  <c r="K5" i="23" s="1"/>
  <c r="L5" i="23" s="1"/>
  <c r="M5" i="23" s="1"/>
  <c r="N5" i="23" s="1"/>
  <c r="P5" i="23" s="1"/>
  <c r="Q5" i="23" s="1"/>
  <c r="R5" i="23" s="1"/>
  <c r="R12" i="23"/>
  <c r="K12" i="23"/>
  <c r="Q31" i="23"/>
  <c r="K31" i="23"/>
  <c r="O48" i="23"/>
  <c r="K48" i="23"/>
  <c r="O50" i="23"/>
  <c r="K50" i="23"/>
  <c r="O11" i="23"/>
  <c r="K11" i="23"/>
  <c r="O54" i="23"/>
  <c r="R54" i="23"/>
  <c r="O59" i="23"/>
  <c r="K59" i="23"/>
  <c r="M59" i="23"/>
  <c r="N59" i="23"/>
  <c r="O69" i="23"/>
  <c r="K69" i="23"/>
  <c r="J69" i="23"/>
  <c r="D73" i="23"/>
  <c r="D71" i="23" s="1"/>
  <c r="D67" i="23" s="1"/>
  <c r="J84" i="23"/>
  <c r="K84" i="23"/>
  <c r="O35" i="23"/>
  <c r="R35" i="23"/>
  <c r="J21" i="23"/>
  <c r="M21" i="23"/>
  <c r="Q49" i="23"/>
  <c r="R33" i="23"/>
  <c r="K33" i="23"/>
  <c r="D96" i="23"/>
  <c r="M34" i="23"/>
  <c r="M45" i="23"/>
  <c r="M46" i="23"/>
  <c r="O46" i="23"/>
  <c r="N48" i="23"/>
  <c r="Q50" i="23"/>
  <c r="D104" i="23"/>
  <c r="Q48" i="23"/>
  <c r="J18" i="23"/>
  <c r="N38" i="23"/>
  <c r="M41" i="23"/>
  <c r="N85" i="23"/>
  <c r="N12" i="23"/>
  <c r="N23" i="23"/>
  <c r="N25" i="23"/>
  <c r="M50" i="23"/>
  <c r="Q60" i="23"/>
  <c r="M47" i="23"/>
  <c r="O81" i="23"/>
  <c r="L104" i="23"/>
  <c r="I14" i="23"/>
  <c r="I51" i="23" s="1"/>
  <c r="Q32" i="23"/>
  <c r="M33" i="23"/>
  <c r="Q29" i="23"/>
  <c r="J32" i="23"/>
  <c r="O33" i="23"/>
  <c r="Q39" i="23"/>
  <c r="K54" i="23"/>
  <c r="M62" i="23"/>
  <c r="O29" i="23"/>
  <c r="O39" i="23"/>
  <c r="N7" i="23"/>
  <c r="K32" i="23"/>
  <c r="N62" i="23"/>
  <c r="M80" i="23"/>
  <c r="N11" i="23"/>
  <c r="N32" i="23"/>
  <c r="M81" i="23"/>
  <c r="N8" i="23"/>
  <c r="M13" i="23"/>
  <c r="D14" i="23"/>
  <c r="R23" i="23"/>
  <c r="O30" i="23"/>
  <c r="J46" i="23"/>
  <c r="J48" i="23"/>
  <c r="M94" i="23"/>
  <c r="K17" i="23"/>
  <c r="M20" i="23"/>
  <c r="O25" i="23"/>
  <c r="J31" i="23"/>
  <c r="K43" i="23"/>
  <c r="N17" i="23"/>
  <c r="N31" i="23"/>
  <c r="N43" i="23"/>
  <c r="O85" i="23"/>
  <c r="O16" i="23"/>
  <c r="Q17" i="23"/>
  <c r="K24" i="23"/>
  <c r="O31" i="23"/>
  <c r="R43" i="23"/>
  <c r="O12" i="23"/>
  <c r="Q16" i="23"/>
  <c r="R17" i="23"/>
  <c r="Q18" i="23"/>
  <c r="R24" i="23"/>
  <c r="N30" i="23"/>
  <c r="R32" i="23"/>
  <c r="G104" i="23"/>
  <c r="F104" i="23" s="1"/>
  <c r="N84" i="23"/>
  <c r="J94" i="23"/>
  <c r="N37" i="23"/>
  <c r="K37" i="23"/>
  <c r="R37" i="23"/>
  <c r="K27" i="23"/>
  <c r="K19" i="23"/>
  <c r="O23" i="23"/>
  <c r="M26" i="23"/>
  <c r="M48" i="23"/>
  <c r="N54" i="23"/>
  <c r="Q58" i="23"/>
  <c r="L82" i="23"/>
  <c r="N82" i="23" s="1"/>
  <c r="Q10" i="23"/>
  <c r="Q13" i="23"/>
  <c r="K18" i="23"/>
  <c r="N19" i="23"/>
  <c r="J23" i="23"/>
  <c r="M22" i="23"/>
  <c r="N26" i="23"/>
  <c r="M27" i="23"/>
  <c r="O41" i="23"/>
  <c r="M11" i="23"/>
  <c r="J17" i="23"/>
  <c r="O18" i="23"/>
  <c r="R19" i="23"/>
  <c r="K23" i="23"/>
  <c r="Q27" i="23"/>
  <c r="M29" i="23"/>
  <c r="J30" i="23"/>
  <c r="M31" i="23"/>
  <c r="N34" i="23"/>
  <c r="Q35" i="23"/>
  <c r="R40" i="23"/>
  <c r="M44" i="23"/>
  <c r="R48" i="23"/>
  <c r="J72" i="23"/>
  <c r="M102" i="23"/>
  <c r="R18" i="23"/>
  <c r="J27" i="23"/>
  <c r="M30" i="23"/>
  <c r="N33" i="23"/>
  <c r="J35" i="23"/>
  <c r="K41" i="23"/>
  <c r="M49" i="23"/>
  <c r="O20" i="23"/>
  <c r="K35" i="23"/>
  <c r="Q36" i="23"/>
  <c r="O38" i="23"/>
  <c r="N49" i="23"/>
  <c r="M54" i="23"/>
  <c r="R27" i="23"/>
  <c r="J13" i="23"/>
  <c r="K40" i="23"/>
  <c r="M43" i="23"/>
  <c r="M10" i="23"/>
  <c r="N27" i="23"/>
  <c r="N35" i="23"/>
  <c r="N41" i="23"/>
  <c r="O49" i="23"/>
  <c r="O8" i="23"/>
  <c r="M35" i="23"/>
  <c r="J39" i="23"/>
  <c r="N40" i="23"/>
  <c r="N45" i="23"/>
  <c r="M79" i="23"/>
  <c r="J88" i="23"/>
  <c r="Q8" i="23"/>
  <c r="Q20" i="23"/>
  <c r="R28" i="23"/>
  <c r="Q28" i="23"/>
  <c r="J28" i="23"/>
  <c r="Q38" i="23"/>
  <c r="M40" i="23"/>
  <c r="Q44" i="23"/>
  <c r="R47" i="23"/>
  <c r="K8" i="23"/>
  <c r="Q12" i="23"/>
  <c r="J12" i="23"/>
  <c r="Q34" i="23"/>
  <c r="M36" i="23"/>
  <c r="Q45" i="23"/>
  <c r="R58" i="23"/>
  <c r="K58" i="23"/>
  <c r="N58" i="23"/>
  <c r="M58" i="23"/>
  <c r="O61" i="23"/>
  <c r="I104" i="23"/>
  <c r="J7" i="23"/>
  <c r="Q7" i="23"/>
  <c r="J11" i="23"/>
  <c r="N16" i="23"/>
  <c r="M16" i="23"/>
  <c r="R16" i="23"/>
  <c r="M17" i="23"/>
  <c r="M19" i="23"/>
  <c r="R26" i="23"/>
  <c r="K26" i="23"/>
  <c r="Q26" i="23"/>
  <c r="N28" i="23"/>
  <c r="M32" i="23"/>
  <c r="J34" i="23"/>
  <c r="R34" i="23"/>
  <c r="N36" i="23"/>
  <c r="M38" i="23"/>
  <c r="Q41" i="23"/>
  <c r="J45" i="23"/>
  <c r="N47" i="23"/>
  <c r="J58" i="23"/>
  <c r="M63" i="23"/>
  <c r="Q63" i="23"/>
  <c r="J63" i="23"/>
  <c r="N63" i="23"/>
  <c r="O63" i="23"/>
  <c r="R44" i="23"/>
  <c r="K44" i="23"/>
  <c r="Q66" i="23"/>
  <c r="M66" i="23"/>
  <c r="O10" i="23"/>
  <c r="N10" i="23"/>
  <c r="N18" i="23"/>
  <c r="K20" i="23"/>
  <c r="Q22" i="23"/>
  <c r="K22" i="23"/>
  <c r="J22" i="23"/>
  <c r="R25" i="23"/>
  <c r="K25" i="23"/>
  <c r="Q25" i="23"/>
  <c r="J25" i="23"/>
  <c r="M28" i="23"/>
  <c r="J37" i="23"/>
  <c r="O37" i="23"/>
  <c r="N46" i="23"/>
  <c r="R7" i="23"/>
  <c r="M8" i="23"/>
  <c r="M12" i="23"/>
  <c r="J16" i="23"/>
  <c r="N20" i="23"/>
  <c r="R22" i="23"/>
  <c r="M25" i="23"/>
  <c r="J26" i="23"/>
  <c r="O28" i="23"/>
  <c r="N29" i="23"/>
  <c r="K34" i="23"/>
  <c r="Q37" i="23"/>
  <c r="J41" i="23"/>
  <c r="R41" i="23"/>
  <c r="N44" i="23"/>
  <c r="O47" i="23"/>
  <c r="J78" i="23"/>
  <c r="M78" i="23"/>
  <c r="K78" i="23"/>
  <c r="N78" i="23"/>
  <c r="I96" i="23"/>
  <c r="R36" i="23"/>
  <c r="Q47" i="23"/>
  <c r="K61" i="23"/>
  <c r="N61" i="23"/>
  <c r="J61" i="23"/>
  <c r="O82" i="23"/>
  <c r="J82" i="23"/>
  <c r="M83" i="23"/>
  <c r="M86" i="23"/>
  <c r="J86" i="23"/>
  <c r="N86" i="23"/>
  <c r="O86" i="23"/>
  <c r="Q101" i="23"/>
  <c r="J101" i="23"/>
  <c r="J36" i="23"/>
  <c r="J47" i="23"/>
  <c r="K86" i="23"/>
  <c r="J89" i="23"/>
  <c r="M89" i="23"/>
  <c r="J102" i="23"/>
  <c r="Q102" i="23"/>
  <c r="M7" i="23"/>
  <c r="R38" i="23"/>
  <c r="K38" i="23"/>
  <c r="J8" i="23"/>
  <c r="Q11" i="23"/>
  <c r="O13" i="23"/>
  <c r="N13" i="23"/>
  <c r="J20" i="23"/>
  <c r="R20" i="23"/>
  <c r="D22" i="23"/>
  <c r="M23" i="23"/>
  <c r="O34" i="23"/>
  <c r="M37" i="23"/>
  <c r="J38" i="23"/>
  <c r="N39" i="23"/>
  <c r="M39" i="23"/>
  <c r="R39" i="23"/>
  <c r="J44" i="23"/>
  <c r="O45" i="23"/>
  <c r="Q59" i="23"/>
  <c r="J59" i="23"/>
  <c r="M61" i="23"/>
  <c r="J66" i="23"/>
  <c r="J79" i="23"/>
  <c r="K82" i="23"/>
  <c r="M18" i="23"/>
  <c r="O19" i="23"/>
  <c r="O24" i="23"/>
  <c r="Q33" i="23"/>
  <c r="O40" i="23"/>
  <c r="O43" i="23"/>
  <c r="J50" i="23"/>
  <c r="N50" i="23"/>
  <c r="N80" i="23"/>
  <c r="J81" i="23"/>
  <c r="N81" i="23"/>
  <c r="J85" i="23"/>
  <c r="M85" i="23"/>
  <c r="K85" i="23"/>
  <c r="J19" i="23"/>
  <c r="J24" i="23"/>
  <c r="J33" i="23"/>
  <c r="J40" i="23"/>
  <c r="J43" i="23"/>
  <c r="O84" i="23"/>
  <c r="M84" i="23"/>
  <c r="J49" i="23"/>
  <c r="J54" i="23"/>
  <c r="Q54" i="23"/>
  <c r="J62" i="23"/>
  <c r="Q62" i="23"/>
  <c r="O80" i="23"/>
  <c r="M88" i="23"/>
  <c r="K80" i="23"/>
  <c r="J9" i="23" l="1"/>
  <c r="O9" i="23"/>
  <c r="N9" i="23"/>
  <c r="R9" i="23"/>
  <c r="Q9" i="23"/>
  <c r="I75" i="23"/>
  <c r="F91" i="23"/>
  <c r="M91" i="23" s="1"/>
  <c r="F92" i="23"/>
  <c r="J92" i="23" s="1"/>
  <c r="F14" i="23"/>
  <c r="R14" i="23" s="1"/>
  <c r="I105" i="23"/>
  <c r="F73" i="23"/>
  <c r="O73" i="23" s="1"/>
  <c r="G105" i="23"/>
  <c r="F105" i="23" s="1"/>
  <c r="F71" i="23"/>
  <c r="D105" i="23"/>
  <c r="D103" i="23" s="1"/>
  <c r="D100" i="23" s="1"/>
  <c r="N77" i="23"/>
  <c r="O77" i="23"/>
  <c r="M82" i="23"/>
  <c r="M72" i="23"/>
  <c r="D51" i="23"/>
  <c r="D98" i="23" s="1"/>
  <c r="O60" i="23"/>
  <c r="K60" i="23"/>
  <c r="M77" i="23"/>
  <c r="J60" i="23"/>
  <c r="J77" i="23"/>
  <c r="M9" i="23"/>
  <c r="O22" i="23"/>
  <c r="M93" i="23"/>
  <c r="J93" i="23"/>
  <c r="L96" i="23"/>
  <c r="N22" i="23"/>
  <c r="N60" i="23"/>
  <c r="M60" i="23"/>
  <c r="N72" i="23"/>
  <c r="I98" i="23"/>
  <c r="K72" i="23"/>
  <c r="Q72" i="23"/>
  <c r="O72" i="23"/>
  <c r="R72" i="23"/>
  <c r="M104" i="23"/>
  <c r="J104" i="23"/>
  <c r="N104" i="23"/>
  <c r="O104" i="23"/>
  <c r="K104" i="23"/>
  <c r="L105" i="23"/>
  <c r="L103" i="23" s="1"/>
  <c r="M92" i="23"/>
  <c r="N24" i="23"/>
  <c r="M24" i="23"/>
  <c r="F67" i="23"/>
  <c r="R15" i="23"/>
  <c r="Q15" i="23"/>
  <c r="K15" i="23"/>
  <c r="O15" i="23"/>
  <c r="J15" i="23"/>
  <c r="M15" i="23"/>
  <c r="N15" i="23"/>
  <c r="O87" i="23"/>
  <c r="M87" i="23"/>
  <c r="N87" i="23"/>
  <c r="K87" i="23"/>
  <c r="J87" i="23"/>
  <c r="J91" i="23" l="1"/>
  <c r="J14" i="23"/>
  <c r="M14" i="23"/>
  <c r="J105" i="23"/>
  <c r="G103" i="23"/>
  <c r="F103" i="23" s="1"/>
  <c r="Q73" i="23"/>
  <c r="M73" i="23"/>
  <c r="F96" i="23"/>
  <c r="M96" i="23" s="1"/>
  <c r="N73" i="23"/>
  <c r="K14" i="23"/>
  <c r="R73" i="23"/>
  <c r="N14" i="23"/>
  <c r="I103" i="23"/>
  <c r="I100" i="23" s="1"/>
  <c r="I106" i="23" s="1"/>
  <c r="Q14" i="23"/>
  <c r="O14" i="23"/>
  <c r="J73" i="23"/>
  <c r="K105" i="23"/>
  <c r="F51" i="23"/>
  <c r="K51" i="23" s="1"/>
  <c r="G100" i="23"/>
  <c r="F100" i="23" s="1"/>
  <c r="O105" i="23"/>
  <c r="K73" i="23"/>
  <c r="D75" i="23"/>
  <c r="D106" i="23"/>
  <c r="G98" i="23"/>
  <c r="F98" i="23" s="1"/>
  <c r="L98" i="23"/>
  <c r="N105" i="23"/>
  <c r="F75" i="23"/>
  <c r="M71" i="23"/>
  <c r="J71" i="23"/>
  <c r="N71" i="23"/>
  <c r="K71" i="23"/>
  <c r="O71" i="23"/>
  <c r="Q71" i="23"/>
  <c r="R71" i="23"/>
  <c r="M105" i="23"/>
  <c r="O96" i="23" l="1"/>
  <c r="N96" i="23"/>
  <c r="K96" i="23"/>
  <c r="J96" i="23"/>
  <c r="O51" i="23"/>
  <c r="R51" i="23"/>
  <c r="Q51" i="23"/>
  <c r="J51" i="23"/>
  <c r="M51" i="23"/>
  <c r="N51" i="23"/>
  <c r="N69" i="23"/>
  <c r="L100" i="23"/>
  <c r="M69" i="23"/>
  <c r="O98" i="23"/>
  <c r="G106" i="23"/>
  <c r="J67" i="23"/>
  <c r="R67" i="23"/>
  <c r="Q67" i="23"/>
  <c r="O67" i="23"/>
  <c r="K67" i="23"/>
  <c r="O103" i="23"/>
  <c r="J103" i="23"/>
  <c r="K103" i="23"/>
  <c r="N103" i="23"/>
  <c r="M103" i="23"/>
  <c r="F106" i="23" l="1"/>
  <c r="M101" i="23"/>
  <c r="L106" i="23"/>
  <c r="N67" i="23"/>
  <c r="M67" i="23"/>
  <c r="N98" i="23"/>
  <c r="M98" i="23"/>
  <c r="J98" i="23"/>
  <c r="K98" i="23"/>
  <c r="M75" i="23"/>
  <c r="J75" i="23"/>
  <c r="N75" i="23"/>
  <c r="K75" i="23"/>
  <c r="O75" i="23"/>
  <c r="R75" i="23"/>
  <c r="Q75" i="23"/>
  <c r="J100" i="23"/>
  <c r="O100" i="23"/>
  <c r="K100" i="23"/>
  <c r="N100" i="23" l="1"/>
  <c r="M100" i="23"/>
  <c r="M106" i="23"/>
  <c r="O106" i="23"/>
  <c r="K106" i="23"/>
  <c r="N106" i="23"/>
  <c r="J106" i="23"/>
  <c r="R85" i="23" l="1"/>
  <c r="R78" i="23"/>
  <c r="R82" i="23"/>
  <c r="R86" i="23"/>
  <c r="R87" i="23"/>
  <c r="Q87" i="23"/>
  <c r="P98" i="23"/>
  <c r="Q98" i="23" s="1"/>
  <c r="Q83" i="23"/>
  <c r="Q82" i="23"/>
  <c r="R80" i="23"/>
  <c r="Q80" i="23"/>
  <c r="Q85" i="23"/>
  <c r="Q78" i="23"/>
  <c r="Q88" i="23"/>
  <c r="R96" i="23"/>
  <c r="Q94" i="23"/>
  <c r="P105" i="23"/>
  <c r="R105" i="23" s="1"/>
  <c r="Q96" i="23"/>
  <c r="R77" i="23"/>
  <c r="Q77" i="23"/>
  <c r="R79" i="23"/>
  <c r="Q81" i="23"/>
  <c r="Q93" i="23"/>
  <c r="P104" i="23"/>
  <c r="Q104" i="23" s="1"/>
  <c r="Q92" i="23"/>
  <c r="Q91" i="23"/>
  <c r="Q79" i="23"/>
  <c r="Q84" i="23"/>
  <c r="Q89" i="23"/>
  <c r="Q86" i="23"/>
  <c r="Q105" i="23" l="1"/>
  <c r="R98" i="23"/>
  <c r="R104" i="23"/>
  <c r="P103" i="23"/>
  <c r="P100" i="23" s="1"/>
  <c r="Q103" i="23" l="1"/>
  <c r="R103" i="23"/>
  <c r="R100" i="23" l="1"/>
  <c r="P106" i="23"/>
  <c r="Q100" i="23"/>
  <c r="Q106" i="23" l="1"/>
  <c r="R106" i="23"/>
</calcChain>
</file>

<file path=xl/sharedStrings.xml><?xml version="1.0" encoding="utf-8"?>
<sst xmlns="http://schemas.openxmlformats.org/spreadsheetml/2006/main" count="211" uniqueCount="197">
  <si>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</si>
  <si>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</si>
  <si>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</si>
  <si>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</si>
  <si>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</si>
  <si>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</si>
  <si>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</si>
  <si>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</si>
  <si>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</si>
  <si>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</si>
  <si>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</si>
  <si>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</si>
  <si>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</si>
  <si>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</si>
  <si>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</si>
  <si>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</si>
  <si>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</si>
  <si>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</si>
  <si>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</si>
  <si>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</si>
  <si>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</si>
  <si>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</si>
  <si>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</si>
  <si>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</si>
  <si>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</si>
  <si>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</si>
  <si>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</si>
  <si>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</si>
  <si>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</si>
  <si>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</si>
  <si>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</si>
  <si>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</si>
  <si>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</si>
  <si>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</si>
  <si>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</si>
  <si>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</si>
  <si>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</si>
  <si>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</si>
  <si>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</si>
  <si>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</si>
  <si>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</si>
  <si>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</si>
  <si>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</si>
  <si>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</si>
  <si>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</si>
  <si>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</si>
  <si>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</si>
  <si>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</si>
  <si>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</si>
  <si>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</si>
  <si>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</si>
  <si>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</si>
  <si>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</si>
  <si>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</si>
  <si>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</si>
  <si>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</si>
  <si>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</si>
  <si>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</si>
  <si>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</si>
  <si>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</si>
  <si>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</si>
  <si>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</si>
  <si>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</si>
  <si>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</si>
  <si>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</si>
  <si>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</si>
  <si>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</si>
  <si>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</si>
  <si>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</si>
  <si>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</si>
  <si>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</si>
  <si>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</si>
  <si>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</si>
  <si>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</si>
  <si>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</si>
  <si>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</si>
  <si>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</si>
  <si>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</si>
  <si>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</si>
  <si>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</si>
  <si>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</si>
  <si>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</si>
  <si>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</si>
  <si>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</si>
  <si>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</si>
  <si>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</si>
  <si>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</si>
  <si>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</si>
  <si>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</si>
  <si>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</si>
  <si>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</si>
  <si>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</si>
  <si>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</si>
  <si>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</si>
  <si>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</si>
  <si>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</si>
  <si>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</si>
  <si>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</si>
  <si>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</si>
  <si>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</si>
  <si>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</si>
  <si>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</si>
  <si>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</si>
  <si>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</si>
  <si>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</si>
  <si>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</si>
  <si>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</si>
  <si>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</si>
  <si>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</si>
  <si>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</si>
  <si>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</si>
  <si>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</si>
  <si>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</si>
  <si>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</si>
  <si>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</si>
  <si>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</si>
  <si>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</si>
  <si>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</si>
  <si>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</si>
  <si>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</si>
  <si>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</si>
  <si>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</si>
  <si>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</si>
  <si>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</si>
  <si>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</si>
  <si>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</si>
  <si>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</si>
  <si>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</si>
  <si>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</si>
  <si>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</si>
  <si>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</si>
  <si>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</si>
  <si>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</si>
  <si>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</si>
  <si>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</si>
  <si>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</si>
  <si>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</si>
  <si>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</si>
  <si>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</si>
  <si>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</si>
  <si>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</si>
  <si>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</si>
  <si>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</si>
  <si>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</si>
  <si>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</si>
  <si>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</si>
  <si>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</si>
  <si>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Заступник директора департаменту - 
начальник відділу доходів бюджету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</si>
  <si>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</si>
  <si>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</si>
  <si>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</si>
  <si>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</si>
  <si>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4.3.</t>
  </si>
  <si>
    <t>5.1.</t>
  </si>
  <si>
    <t>5.2.</t>
  </si>
  <si>
    <t>5.3.</t>
  </si>
  <si>
    <t>5.4.</t>
  </si>
  <si>
    <t>5.5.</t>
  </si>
  <si>
    <t>15.1.</t>
  </si>
  <si>
    <t>15.2.</t>
  </si>
  <si>
    <t>15.3.</t>
  </si>
  <si>
    <t>15.4.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</si>
  <si>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</si>
  <si>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</si>
  <si>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</si>
  <si>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</si>
  <si>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</si>
  <si>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</si>
  <si>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</si>
  <si>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</si>
  <si>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</si>
  <si>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</si>
  <si>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41021400</t>
  </si>
  <si>
    <t>Субвенція  з  державного  бюджету  місцевим  бюджетам на забезпечення харчуванням учнів закладів загальної середньої освіти</t>
  </si>
  <si>
    <t>41031100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</si>
  <si>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</si>
  <si>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41059300</t>
  </si>
  <si>
    <t>Бюджет 
на 2026 рік</t>
  </si>
  <si>
    <t>Уточнений бюджет на 2026 рік</t>
  </si>
  <si>
    <t>Відхилення факту  2026р. від факту 2025р.</t>
  </si>
  <si>
    <t>9.1.</t>
  </si>
  <si>
    <t>9.2.</t>
  </si>
  <si>
    <t>9.3.</t>
  </si>
  <si>
    <t>9.4.</t>
  </si>
  <si>
    <t>лютий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</si>
  <si>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</si>
  <si>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Надійшло за січень - лютий 2026р.</t>
  </si>
  <si>
    <t>План на січень - лютий 2026 року</t>
  </si>
  <si>
    <t>Відхилення надходжень до плану на січень - лютий 2026 року</t>
  </si>
  <si>
    <t>% виконання до бюджету на 2025р. (норма 16,7%)</t>
  </si>
  <si>
    <t>Надійшло за січень - лютий 2025р.</t>
  </si>
  <si>
    <t>План на січень - лютий 2025р. (розрахунковий)</t>
  </si>
  <si>
    <t xml:space="preserve">Відхилення надходжень до плану на січень - лютий 2025 року (розрахунковий) 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</si>
  <si>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</si>
  <si>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9.5.</t>
  </si>
  <si>
    <t>9.6.</t>
  </si>
  <si>
    <t>Аналіз виконання бюджету Вінницької міської територіальної громади за січень - лютий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</si>
</sst>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9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sz val="14"/>
      <name val="Times New Roman Cyr"/>
      <charset val="204"/>
    </font>
    <font>
      <i/>
      <sz val="14"/>
      <name val="Times New Roman Cyr"/>
      <charset val="204"/>
    </font>
    <font>
      <sz val="13.5"/>
      <name val="Times New Roman"/>
      <family val="1"/>
      <charset val="204"/>
    </font>
    <font>
      <sz val="13.5"/>
      <name val="Times New Roman Cyr"/>
      <charset val="204"/>
    </font>
    <font>
      <i/>
      <sz val="13.5"/>
      <name val="Times New Roman Cyr"/>
      <charset val="204"/>
    </font>
    <font>
      <i/>
      <sz val="14"/>
      <name val="Times New Roman"/>
      <family val="1"/>
      <charset val="204"/>
    </font>
    <font>
      <b/>
      <i/>
      <sz val="18"/>
      <name val="Times New Roman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3" fillId="0" borderId="0"/>
  </cellStyleXfs>
  <cellXfs count="155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19" fillId="0" borderId="0" xfId="2" applyFont="1" applyFill="1"/>
    <xf numFmtId="0" fontId="12" fillId="0" borderId="0" xfId="1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49" fontId="31" fillId="0" borderId="1" xfId="1" applyNumberFormat="1" applyFont="1" applyFill="1" applyBorder="1" applyAlignment="1">
      <alignment horizontal="center" vertical="center" wrapText="1"/>
    </xf>
    <xf numFmtId="0" fontId="30" fillId="0" borderId="0" xfId="1" applyFont="1" applyFill="1" applyBorder="1"/>
    <xf numFmtId="0" fontId="31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27" fillId="0" borderId="1" xfId="3" applyFont="1" applyFill="1" applyBorder="1" applyAlignment="1">
      <alignment horizontal="center" vertical="center"/>
    </xf>
    <xf numFmtId="0" fontId="28" fillId="0" borderId="0" xfId="3" applyFont="1" applyFill="1" applyBorder="1"/>
    <xf numFmtId="166" fontId="31" fillId="0" borderId="1" xfId="3" applyNumberFormat="1" applyFont="1" applyFill="1" applyBorder="1" applyAlignment="1">
      <alignment horizontal="center" vertical="center"/>
    </xf>
    <xf numFmtId="164" fontId="31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4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5" fillId="0" borderId="1" xfId="3" applyNumberFormat="1" applyFont="1" applyFill="1" applyBorder="1" applyAlignment="1">
      <alignment horizontal="center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49" fontId="24" fillId="0" borderId="1" xfId="1" applyNumberFormat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7" fontId="36" fillId="0" borderId="1" xfId="1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20" fillId="0" borderId="1" xfId="1" applyFont="1" applyFill="1" applyBorder="1" applyAlignment="1">
      <alignment horizontal="center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49" fontId="41" fillId="0" borderId="1" xfId="1" applyNumberFormat="1" applyFont="1" applyFill="1" applyBorder="1" applyAlignment="1">
      <alignment horizontal="center" vertical="center"/>
    </xf>
    <xf numFmtId="49" fontId="37" fillId="0" borderId="1" xfId="1" applyNumberFormat="1" applyFont="1" applyFill="1" applyBorder="1" applyAlignment="1">
      <alignment horizontal="center" vertical="center" wrapText="1"/>
    </xf>
    <xf numFmtId="0" fontId="41" fillId="0" borderId="0" xfId="1" applyFont="1" applyFill="1" applyBorder="1"/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167" fontId="31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7" fillId="0" borderId="1" xfId="3" applyNumberFormat="1" applyFont="1" applyFill="1" applyBorder="1" applyAlignment="1">
      <alignment horizontal="center" vertical="center" wrapText="1"/>
    </xf>
    <xf numFmtId="167" fontId="35" fillId="0" borderId="1" xfId="1" applyNumberFormat="1" applyFont="1" applyFill="1" applyBorder="1" applyAlignment="1">
      <alignment horizontal="center" vertical="center" wrapText="1"/>
    </xf>
    <xf numFmtId="167" fontId="37" fillId="0" borderId="1" xfId="1" applyNumberFormat="1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/>
    </xf>
    <xf numFmtId="166" fontId="31" fillId="0" borderId="1" xfId="1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166" fontId="36" fillId="0" borderId="1" xfId="3" applyNumberFormat="1" applyFont="1" applyFill="1" applyBorder="1" applyAlignment="1">
      <alignment horizontal="center" vertical="center" wrapText="1"/>
    </xf>
    <xf numFmtId="166" fontId="36" fillId="0" borderId="1" xfId="3" applyNumberFormat="1" applyFont="1" applyFill="1" applyBorder="1" applyAlignment="1">
      <alignment horizontal="center" vertical="center"/>
    </xf>
    <xf numFmtId="164" fontId="36" fillId="0" borderId="1" xfId="3" applyNumberFormat="1" applyFont="1" applyFill="1" applyBorder="1" applyAlignment="1">
      <alignment horizontal="center" vertical="center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6" fillId="0" borderId="1" xfId="1" applyNumberFormat="1" applyFont="1" applyFill="1" applyBorder="1" applyAlignment="1">
      <alignment horizontal="center" vertical="center" wrapText="1"/>
    </xf>
    <xf numFmtId="166" fontId="37" fillId="0" borderId="1" xfId="1" applyNumberFormat="1" applyFont="1" applyFill="1" applyBorder="1" applyAlignment="1">
      <alignment horizontal="center" vertical="center" wrapText="1"/>
    </xf>
    <xf numFmtId="49" fontId="35" fillId="0" borderId="1" xfId="1" applyNumberFormat="1" applyFont="1" applyFill="1" applyBorder="1" applyAlignment="1">
      <alignment horizontal="center" vertical="center" wrapText="1"/>
    </xf>
    <xf numFmtId="167" fontId="36" fillId="0" borderId="1" xfId="3" applyNumberFormat="1" applyFont="1" applyFill="1" applyBorder="1" applyAlignment="1">
      <alignment horizontal="center" vertical="center" wrapText="1"/>
    </xf>
    <xf numFmtId="0" fontId="43" fillId="0" borderId="1" xfId="3" applyNumberFormat="1" applyFont="1" applyFill="1" applyBorder="1" applyAlignment="1">
      <alignment horizontal="left" vertical="center" wrapText="1" shrinkToFit="1"/>
    </xf>
    <xf numFmtId="0" fontId="44" fillId="0" borderId="1" xfId="1" applyFont="1" applyFill="1" applyBorder="1" applyAlignment="1">
      <alignment horizontal="left" vertical="center" wrapText="1"/>
    </xf>
    <xf numFmtId="0" fontId="44" fillId="0" borderId="1" xfId="3" applyNumberFormat="1" applyFont="1" applyFill="1" applyBorder="1" applyAlignment="1">
      <alignment horizontal="justify" vertical="center" wrapText="1" shrinkToFit="1"/>
    </xf>
    <xf numFmtId="0" fontId="45" fillId="0" borderId="1" xfId="3" applyNumberFormat="1" applyFont="1" applyFill="1" applyBorder="1" applyAlignment="1">
      <alignment horizontal="justify" vertical="center" wrapText="1" shrinkToFit="1"/>
    </xf>
    <xf numFmtId="0" fontId="46" fillId="0" borderId="1" xfId="3" applyNumberFormat="1" applyFont="1" applyFill="1" applyBorder="1" applyAlignment="1">
      <alignment horizontal="left" vertical="center" wrapText="1" shrinkToFit="1"/>
    </xf>
    <xf numFmtId="0" fontId="29" fillId="0" borderId="1" xfId="3" applyFont="1" applyFill="1" applyBorder="1" applyAlignment="1">
      <alignment horizontal="left" vertical="center" wrapText="1"/>
    </xf>
    <xf numFmtId="49" fontId="43" fillId="0" borderId="1" xfId="3" applyNumberFormat="1" applyFont="1" applyFill="1" applyBorder="1" applyAlignment="1">
      <alignment horizontal="left" vertical="center" wrapText="1"/>
    </xf>
    <xf numFmtId="0" fontId="42" fillId="0" borderId="1" xfId="2" applyFont="1" applyFill="1" applyBorder="1" applyAlignment="1">
      <alignment horizontal="left" vertical="center" wrapText="1"/>
    </xf>
    <xf numFmtId="0" fontId="47" fillId="0" borderId="1" xfId="3" applyFont="1" applyFill="1" applyBorder="1" applyAlignment="1">
      <alignment horizontal="left" vertical="center" wrapText="1"/>
    </xf>
    <xf numFmtId="0" fontId="29" fillId="0" borderId="1" xfId="2" applyFont="1" applyFill="1" applyBorder="1" applyAlignment="1">
      <alignment vertical="center" wrapText="1"/>
    </xf>
    <xf numFmtId="49" fontId="29" fillId="0" borderId="1" xfId="3" applyNumberFormat="1" applyFont="1" applyFill="1" applyBorder="1" applyAlignment="1">
      <alignment horizontal="left" vertical="center" wrapText="1"/>
    </xf>
    <xf numFmtId="49" fontId="47" fillId="0" borderId="1" xfId="3" applyNumberFormat="1" applyFont="1" applyFill="1" applyBorder="1" applyAlignment="1">
      <alignment horizontal="left" vertical="center" wrapText="1"/>
    </xf>
    <xf numFmtId="49" fontId="43" fillId="0" borderId="1" xfId="2" applyNumberFormat="1" applyFont="1" applyFill="1" applyBorder="1" applyAlignment="1">
      <alignment horizontal="left" vertical="center" wrapText="1"/>
    </xf>
    <xf numFmtId="0" fontId="43" fillId="0" borderId="1" xfId="2" applyNumberFormat="1" applyFont="1" applyFill="1" applyBorder="1" applyAlignment="1">
      <alignment horizontal="left" vertical="center" wrapText="1"/>
    </xf>
    <xf numFmtId="49" fontId="48" fillId="0" borderId="1" xfId="1" applyNumberFormat="1" applyFont="1" applyFill="1" applyBorder="1" applyAlignment="1">
      <alignment horizontal="center" vertical="center"/>
    </xf>
    <xf numFmtId="166" fontId="35" fillId="0" borderId="1" xfId="1" applyNumberFormat="1" applyFont="1" applyFill="1" applyBorder="1" applyAlignment="1">
      <alignment horizontal="center" vertical="center" wrapText="1"/>
    </xf>
    <xf numFmtId="166" fontId="35" fillId="0" borderId="1" xfId="3" applyNumberFormat="1" applyFont="1" applyFill="1" applyBorder="1" applyAlignment="1">
      <alignment horizontal="center" vertical="center"/>
    </xf>
    <xf numFmtId="164" fontId="35" fillId="0" borderId="1" xfId="3" applyNumberFormat="1" applyFont="1" applyFill="1" applyBorder="1" applyAlignment="1">
      <alignment horizontal="center" vertical="center"/>
    </xf>
    <xf numFmtId="0" fontId="48" fillId="0" borderId="0" xfId="1" applyFont="1" applyFill="1" applyBorder="1"/>
    <xf numFmtId="49" fontId="38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38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6" fillId="0" borderId="0" xfId="2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3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0" fontId="31" fillId="0" borderId="2" xfId="3" applyFont="1" applyFill="1" applyBorder="1" applyAlignment="1">
      <alignment horizontal="center" vertical="center" wrapText="1"/>
    </xf>
    <xf numFmtId="0" fontId="31" fillId="0" borderId="3" xfId="3" applyFont="1" applyFill="1" applyBorder="1" applyAlignment="1">
      <alignment horizontal="center" vertical="center" wrapText="1"/>
    </xf>
    <xf numFmtId="0" fontId="31" fillId="0" borderId="4" xfId="3" applyFont="1" applyFill="1" applyBorder="1" applyAlignment="1">
      <alignment horizontal="center" vertical="center" wrapText="1"/>
    </xf>
    <xf numFmtId="166" fontId="31" fillId="0" borderId="1" xfId="3" applyNumberFormat="1" applyFont="1" applyFill="1" applyBorder="1" applyAlignment="1">
      <alignment horizontal="center" vertical="center" wrapText="1"/>
    </xf>
    <xf numFmtId="167" fontId="31" fillId="0" borderId="1" xfId="3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0" fontId="30" fillId="0" borderId="1" xfId="1" applyFont="1" applyFill="1" applyBorder="1" applyAlignment="1">
      <alignment horizontal="center" vertical="center"/>
    </xf>
    <xf numFmtId="2" fontId="31" fillId="0" borderId="1" xfId="1" applyNumberFormat="1" applyFont="1" applyFill="1" applyBorder="1" applyAlignment="1">
      <alignment horizontal="center" vertical="center" wrapText="1"/>
    </xf>
    <xf numFmtId="0" fontId="39" fillId="0" borderId="1" xfId="1" applyFont="1" applyFill="1" applyBorder="1" applyAlignment="1">
      <alignment horizontal="center" vertical="center"/>
    </xf>
    <xf numFmtId="0" fontId="40" fillId="0" borderId="1" xfId="1" applyFont="1" applyFill="1" applyBorder="1" applyAlignment="1">
      <alignment horizontal="center" vertical="center" wrapText="1"/>
    </xf>
    <xf numFmtId="165" fontId="40" fillId="0" borderId="1" xfId="1" applyNumberFormat="1" applyFont="1" applyFill="1" applyBorder="1" applyAlignment="1">
      <alignment horizontal="center" vertical="center" wrapText="1"/>
    </xf>
    <xf numFmtId="166" fontId="40" fillId="0" borderId="1" xfId="1" applyNumberFormat="1" applyFont="1" applyFill="1" applyBorder="1" applyAlignment="1">
      <alignment horizontal="center" vertical="center" wrapText="1"/>
    </xf>
    <xf numFmtId="167" fontId="40" fillId="0" borderId="1" xfId="1" applyNumberFormat="1" applyFont="1" applyFill="1" applyBorder="1" applyAlignment="1">
      <alignment horizontal="center" vertical="center" wrapText="1"/>
    </xf>
    <xf numFmtId="166" fontId="40" fillId="0" borderId="1" xfId="3" applyNumberFormat="1" applyFont="1" applyFill="1" applyBorder="1" applyAlignment="1">
      <alignment horizontal="center" vertical="center"/>
    </xf>
    <xf numFmtId="164" fontId="40" fillId="0" borderId="1" xfId="3" applyNumberFormat="1" applyFont="1" applyFill="1" applyBorder="1" applyAlignment="1">
      <alignment horizontal="center" vertical="center"/>
    </xf>
    <xf numFmtId="0" fontId="39" fillId="0" borderId="0" xfId="1" applyFont="1" applyFill="1" applyBorder="1"/>
    <xf numFmtId="0" fontId="32" fillId="0" borderId="1" xfId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center" vertical="center" wrapText="1"/>
    </xf>
    <xf numFmtId="0" fontId="32" fillId="0" borderId="0" xfId="1" applyFont="1" applyFill="1" applyBorder="1"/>
    <xf numFmtId="49" fontId="40" fillId="0" borderId="1" xfId="1" applyNumberFormat="1" applyFont="1" applyFill="1" applyBorder="1" applyAlignment="1">
      <alignment horizontal="center" vertical="center" wrapText="1"/>
    </xf>
    <xf numFmtId="0" fontId="39" fillId="0" borderId="1" xfId="1" applyFont="1" applyFill="1" applyBorder="1" applyAlignment="1">
      <alignment vertical="center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9"/>
  <sheetViews>
    <sheetView showGridLines="0" tabSelected="1" view="pageBreakPreview" zoomScale="60" zoomScaleNormal="7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7" sqref="F7"/>
    </sheetView>
  </sheetViews>
  <sheetFormatPr defaultRowHeight="12.75" x14ac:dyDescent="0.2"/>
  <cols>
    <col min="1" max="1" width="12.28515625" style="18" customWidth="1"/>
    <col min="2" max="2" width="112.7109375" style="18" customWidth="1"/>
    <col min="3" max="3" width="16.140625" style="18" customWidth="1"/>
    <col min="4" max="5" width="24.140625" style="18" customWidth="1"/>
    <col min="6" max="6" width="24.28515625" style="2" customWidth="1"/>
    <col min="7" max="8" width="21.28515625" style="2" hidden="1" customWidth="1"/>
    <col min="9" max="9" width="24.140625" style="2" customWidth="1"/>
    <col min="10" max="10" width="21.28515625" style="2" customWidth="1"/>
    <col min="11" max="11" width="12.140625" style="2" bestFit="1" customWidth="1"/>
    <col min="12" max="12" width="24.5703125" style="2" hidden="1" customWidth="1"/>
    <col min="13" max="13" width="25.140625" style="2" hidden="1" customWidth="1"/>
    <col min="14" max="14" width="13.85546875" style="2" hidden="1" customWidth="1"/>
    <col min="15" max="15" width="15.42578125" style="2" customWidth="1"/>
    <col min="16" max="16" width="24.28515625" style="2" customWidth="1"/>
    <col min="17" max="17" width="23.5703125" style="1" customWidth="1"/>
    <col min="18" max="18" width="11.7109375" style="2" bestFit="1" customWidth="1"/>
    <col min="19" max="16384" width="9.140625" style="2"/>
  </cols>
  <sheetData>
    <row r="1" spans="1:18" ht="30" customHeight="1" x14ac:dyDescent="0.2">
      <c r="A1" s="122" t="s">
        <v>196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</row>
    <row r="2" spans="1:18" ht="18.75" x14ac:dyDescent="0.3">
      <c r="A2" s="21" t="s">
        <v>48</v>
      </c>
      <c r="B2" s="16"/>
      <c r="C2" s="16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4" t="s">
        <v>13</v>
      </c>
      <c r="R2" s="4"/>
    </row>
    <row r="3" spans="1:18" s="42" customFormat="1" ht="15" customHeight="1" x14ac:dyDescent="0.25">
      <c r="A3" s="120" t="s">
        <v>0</v>
      </c>
      <c r="B3" s="121" t="s">
        <v>1</v>
      </c>
      <c r="C3" s="121" t="s">
        <v>2</v>
      </c>
      <c r="D3" s="119" t="s">
        <v>177</v>
      </c>
      <c r="E3" s="119" t="s">
        <v>178</v>
      </c>
      <c r="F3" s="119" t="s">
        <v>186</v>
      </c>
      <c r="G3" s="119" t="s">
        <v>60</v>
      </c>
      <c r="H3" s="119" t="s">
        <v>184</v>
      </c>
      <c r="I3" s="119" t="s">
        <v>187</v>
      </c>
      <c r="J3" s="119" t="s">
        <v>188</v>
      </c>
      <c r="K3" s="119" t="s">
        <v>3</v>
      </c>
      <c r="L3" s="119" t="s">
        <v>191</v>
      </c>
      <c r="M3" s="119" t="s">
        <v>192</v>
      </c>
      <c r="N3" s="119" t="s">
        <v>3</v>
      </c>
      <c r="O3" s="133" t="s">
        <v>189</v>
      </c>
      <c r="P3" s="119" t="s">
        <v>190</v>
      </c>
      <c r="Q3" s="119" t="s">
        <v>179</v>
      </c>
      <c r="R3" s="119" t="s">
        <v>3</v>
      </c>
    </row>
    <row r="4" spans="1:18" s="42" customFormat="1" ht="89.25" customHeight="1" x14ac:dyDescent="0.25">
      <c r="A4" s="120"/>
      <c r="B4" s="121"/>
      <c r="C4" s="121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33"/>
      <c r="P4" s="119"/>
      <c r="Q4" s="119"/>
      <c r="R4" s="119"/>
    </row>
    <row r="5" spans="1:18" s="45" customFormat="1" ht="20.25" x14ac:dyDescent="0.2">
      <c r="A5" s="43" t="s">
        <v>4</v>
      </c>
      <c r="B5" s="44" t="s">
        <v>5</v>
      </c>
      <c r="C5" s="44">
        <f>B5+1</f>
        <v>3</v>
      </c>
      <c r="D5" s="44">
        <f>C5+1</f>
        <v>4</v>
      </c>
      <c r="E5" s="44">
        <f t="shared" ref="E5:R5" si="0">D5+1</f>
        <v>5</v>
      </c>
      <c r="F5" s="44">
        <f t="shared" ref="F5" si="1">E5+1</f>
        <v>6</v>
      </c>
      <c r="G5" s="44">
        <f t="shared" ref="G5" si="2">F5+1</f>
        <v>7</v>
      </c>
      <c r="H5" s="44">
        <f t="shared" ref="H5" si="3">G5+1</f>
        <v>8</v>
      </c>
      <c r="I5" s="44">
        <v>7</v>
      </c>
      <c r="J5" s="44">
        <f t="shared" si="0"/>
        <v>8</v>
      </c>
      <c r="K5" s="44">
        <f t="shared" si="0"/>
        <v>9</v>
      </c>
      <c r="L5" s="44">
        <f t="shared" si="0"/>
        <v>10</v>
      </c>
      <c r="M5" s="44">
        <f t="shared" si="0"/>
        <v>11</v>
      </c>
      <c r="N5" s="44">
        <f t="shared" si="0"/>
        <v>12</v>
      </c>
      <c r="O5" s="44">
        <v>10</v>
      </c>
      <c r="P5" s="44">
        <f t="shared" si="0"/>
        <v>11</v>
      </c>
      <c r="Q5" s="44">
        <f t="shared" si="0"/>
        <v>12</v>
      </c>
      <c r="R5" s="44">
        <f t="shared" si="0"/>
        <v>13</v>
      </c>
    </row>
    <row r="6" spans="1:18" s="46" customFormat="1" ht="19.5" x14ac:dyDescent="0.2">
      <c r="A6" s="129" t="s">
        <v>6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1"/>
    </row>
    <row r="7" spans="1:18" s="87" customFormat="1" ht="32.25" customHeight="1" x14ac:dyDescent="0.25">
      <c r="A7" s="83">
        <v>1</v>
      </c>
      <c r="B7" s="101" t="s">
        <v>61</v>
      </c>
      <c r="C7" s="86" t="s">
        <v>14</v>
      </c>
      <c r="D7" s="88">
        <v>4711296.5599999996</v>
      </c>
      <c r="E7" s="88">
        <v>4714247.45</v>
      </c>
      <c r="F7" s="88">
        <f>SUM(G7:H7)</f>
        <v>695533.88300000003</v>
      </c>
      <c r="G7" s="88">
        <v>334636.39500000002</v>
      </c>
      <c r="H7" s="88">
        <v>360897.48800000001</v>
      </c>
      <c r="I7" s="88">
        <v>612668.59</v>
      </c>
      <c r="J7" s="88">
        <f>F7-I7</f>
        <v>82865.293000000063</v>
      </c>
      <c r="K7" s="95">
        <f>F7/I7*100</f>
        <v>113.52530460228098</v>
      </c>
      <c r="L7" s="88">
        <f>E7/12*2</f>
        <v>785707.90833333333</v>
      </c>
      <c r="M7" s="88">
        <f>F7-L7</f>
        <v>-90174.025333333295</v>
      </c>
      <c r="N7" s="95">
        <f>F7/L7*100</f>
        <v>88.523212713409862</v>
      </c>
      <c r="O7" s="95">
        <f>F7/E7*100</f>
        <v>14.753868785568311</v>
      </c>
      <c r="P7" s="88">
        <v>569649.74900000007</v>
      </c>
      <c r="Q7" s="89">
        <f>F7-P7</f>
        <v>125884.13399999996</v>
      </c>
      <c r="R7" s="90">
        <f>F7/P7*100</f>
        <v>122.09851478403793</v>
      </c>
    </row>
    <row r="8" spans="1:18" s="87" customFormat="1" ht="23.25" x14ac:dyDescent="0.25">
      <c r="A8" s="85">
        <f>A7+1</f>
        <v>2</v>
      </c>
      <c r="B8" s="101" t="s">
        <v>36</v>
      </c>
      <c r="C8" s="86" t="s">
        <v>16</v>
      </c>
      <c r="D8" s="88">
        <v>7000</v>
      </c>
      <c r="E8" s="88">
        <v>7000</v>
      </c>
      <c r="F8" s="88">
        <f t="shared" ref="F8:F71" si="4">SUM(G8:H8)</f>
        <v>565.82000000000005</v>
      </c>
      <c r="G8" s="88">
        <v>337.15100000000001</v>
      </c>
      <c r="H8" s="88">
        <v>228.66900000000001</v>
      </c>
      <c r="I8" s="88">
        <v>555</v>
      </c>
      <c r="J8" s="88">
        <f t="shared" ref="J8:J75" si="5">F8-I8</f>
        <v>10.82000000000005</v>
      </c>
      <c r="K8" s="95">
        <f t="shared" ref="K8:K75" si="6">F8/I8*100</f>
        <v>101.94954954954956</v>
      </c>
      <c r="L8" s="88">
        <f t="shared" ref="L8:L50" si="7">E8/12*2</f>
        <v>1166.6666666666667</v>
      </c>
      <c r="M8" s="88">
        <f t="shared" ref="M8:M75" si="8">F8-L8</f>
        <v>-600.84666666666669</v>
      </c>
      <c r="N8" s="95">
        <f t="shared" ref="N8:N75" si="9">F8/L8*100</f>
        <v>48.49885714285714</v>
      </c>
      <c r="O8" s="95">
        <f t="shared" ref="O8:O75" si="10">F8/E8*100</f>
        <v>8.0831428571428585</v>
      </c>
      <c r="P8" s="88">
        <v>654.9430000000001</v>
      </c>
      <c r="Q8" s="89">
        <f t="shared" ref="Q8:Q39" si="11">F8-P8</f>
        <v>-89.123000000000047</v>
      </c>
      <c r="R8" s="90">
        <f t="shared" ref="R8:R13" si="12">F8/P8*100</f>
        <v>86.392250928706773</v>
      </c>
    </row>
    <row r="9" spans="1:18" s="87" customFormat="1" ht="33" customHeight="1" x14ac:dyDescent="0.25">
      <c r="A9" s="85">
        <v>3</v>
      </c>
      <c r="B9" s="101" t="s">
        <v>95</v>
      </c>
      <c r="C9" s="86" t="s">
        <v>96</v>
      </c>
      <c r="D9" s="88">
        <f>SUM(D10:D13)</f>
        <v>238</v>
      </c>
      <c r="E9" s="88">
        <f>SUM(E10:E13)</f>
        <v>238</v>
      </c>
      <c r="F9" s="88">
        <f t="shared" si="4"/>
        <v>98.373999999999995</v>
      </c>
      <c r="G9" s="88">
        <f t="shared" ref="G9:H9" si="13">SUM(G10:G13)</f>
        <v>3.7160000000000002</v>
      </c>
      <c r="H9" s="88">
        <f t="shared" si="13"/>
        <v>94.658000000000001</v>
      </c>
      <c r="I9" s="88">
        <f t="shared" ref="I9" si="14">SUM(I10:I13)</f>
        <v>97.5</v>
      </c>
      <c r="J9" s="88">
        <f t="shared" si="5"/>
        <v>0.87399999999999523</v>
      </c>
      <c r="K9" s="95">
        <f t="shared" si="6"/>
        <v>100.89641025641025</v>
      </c>
      <c r="L9" s="88">
        <f t="shared" si="7"/>
        <v>39.666666666666664</v>
      </c>
      <c r="M9" s="88">
        <f t="shared" si="8"/>
        <v>58.707333333333331</v>
      </c>
      <c r="N9" s="95">
        <f t="shared" si="9"/>
        <v>248.00168067226892</v>
      </c>
      <c r="O9" s="95">
        <f t="shared" si="10"/>
        <v>41.333613445378148</v>
      </c>
      <c r="P9" s="88">
        <f t="shared" ref="P9" si="15">SUM(P10:P13)</f>
        <v>205.42400000000001</v>
      </c>
      <c r="Q9" s="89">
        <f t="shared" si="11"/>
        <v>-107.05000000000001</v>
      </c>
      <c r="R9" s="90">
        <f t="shared" si="12"/>
        <v>47.888270114494894</v>
      </c>
    </row>
    <row r="10" spans="1:18" s="48" customFormat="1" ht="37.5" x14ac:dyDescent="0.25">
      <c r="A10" s="47" t="s">
        <v>97</v>
      </c>
      <c r="B10" s="102" t="s">
        <v>118</v>
      </c>
      <c r="C10" s="115" t="s">
        <v>119</v>
      </c>
      <c r="D10" s="91">
        <v>20</v>
      </c>
      <c r="E10" s="91">
        <v>20</v>
      </c>
      <c r="F10" s="91">
        <f t="shared" si="4"/>
        <v>6.5830000000000002</v>
      </c>
      <c r="G10" s="91">
        <v>0</v>
      </c>
      <c r="H10" s="91">
        <v>6.5830000000000002</v>
      </c>
      <c r="I10" s="91">
        <v>6.5</v>
      </c>
      <c r="J10" s="91">
        <f t="shared" si="5"/>
        <v>8.3000000000000185E-2</v>
      </c>
      <c r="K10" s="80">
        <f t="shared" si="6"/>
        <v>101.27692307692308</v>
      </c>
      <c r="L10" s="91">
        <f t="shared" si="7"/>
        <v>3.3333333333333335</v>
      </c>
      <c r="M10" s="91">
        <f t="shared" si="8"/>
        <v>3.2496666666666667</v>
      </c>
      <c r="N10" s="80">
        <f t="shared" si="9"/>
        <v>197.48999999999998</v>
      </c>
      <c r="O10" s="80">
        <f t="shared" si="10"/>
        <v>32.914999999999999</v>
      </c>
      <c r="P10" s="91">
        <v>3.5609999999999999</v>
      </c>
      <c r="Q10" s="66">
        <f t="shared" si="11"/>
        <v>3.0220000000000002</v>
      </c>
      <c r="R10" s="67">
        <f t="shared" si="12"/>
        <v>184.86380230272397</v>
      </c>
    </row>
    <row r="11" spans="1:18" s="48" customFormat="1" ht="56.25" x14ac:dyDescent="0.25">
      <c r="A11" s="47" t="s">
        <v>98</v>
      </c>
      <c r="B11" s="102" t="s">
        <v>90</v>
      </c>
      <c r="C11" s="41" t="s">
        <v>91</v>
      </c>
      <c r="D11" s="91">
        <v>68</v>
      </c>
      <c r="E11" s="91">
        <v>68</v>
      </c>
      <c r="F11" s="91">
        <f t="shared" si="4"/>
        <v>58.296999999999997</v>
      </c>
      <c r="G11" s="91">
        <v>0.68899999999999995</v>
      </c>
      <c r="H11" s="91">
        <v>57.607999999999997</v>
      </c>
      <c r="I11" s="91">
        <v>57.6</v>
      </c>
      <c r="J11" s="91">
        <f t="shared" si="5"/>
        <v>0.69699999999999562</v>
      </c>
      <c r="K11" s="80">
        <f t="shared" si="6"/>
        <v>101.21006944444444</v>
      </c>
      <c r="L11" s="91">
        <f t="shared" si="7"/>
        <v>11.333333333333334</v>
      </c>
      <c r="M11" s="91">
        <f t="shared" si="8"/>
        <v>46.963666666666661</v>
      </c>
      <c r="N11" s="80">
        <f t="shared" si="9"/>
        <v>514.38529411764705</v>
      </c>
      <c r="O11" s="80">
        <f t="shared" si="10"/>
        <v>85.73088235294118</v>
      </c>
      <c r="P11" s="91">
        <v>23.032</v>
      </c>
      <c r="Q11" s="66">
        <f t="shared" si="11"/>
        <v>35.265000000000001</v>
      </c>
      <c r="R11" s="67">
        <f t="shared" si="12"/>
        <v>253.11306009030915</v>
      </c>
    </row>
    <row r="12" spans="1:18" s="48" customFormat="1" ht="37.5" x14ac:dyDescent="0.25">
      <c r="A12" s="47" t="s">
        <v>99</v>
      </c>
      <c r="B12" s="102" t="s">
        <v>116</v>
      </c>
      <c r="C12" s="41" t="s">
        <v>94</v>
      </c>
      <c r="D12" s="91">
        <v>135</v>
      </c>
      <c r="E12" s="91">
        <v>135</v>
      </c>
      <c r="F12" s="91">
        <f t="shared" si="4"/>
        <v>33.494</v>
      </c>
      <c r="G12" s="91">
        <v>3.0270000000000001</v>
      </c>
      <c r="H12" s="91">
        <v>30.466999999999999</v>
      </c>
      <c r="I12" s="91">
        <v>33.4</v>
      </c>
      <c r="J12" s="91">
        <f t="shared" si="5"/>
        <v>9.4000000000001194E-2</v>
      </c>
      <c r="K12" s="80">
        <f t="shared" si="6"/>
        <v>100.28143712574851</v>
      </c>
      <c r="L12" s="91">
        <f t="shared" si="7"/>
        <v>22.5</v>
      </c>
      <c r="M12" s="91">
        <f t="shared" si="8"/>
        <v>10.994</v>
      </c>
      <c r="N12" s="80">
        <f t="shared" si="9"/>
        <v>148.86222222222221</v>
      </c>
      <c r="O12" s="80">
        <f t="shared" si="10"/>
        <v>24.810370370370372</v>
      </c>
      <c r="P12" s="91">
        <v>28.145</v>
      </c>
      <c r="Q12" s="66">
        <f t="shared" si="11"/>
        <v>5.3490000000000002</v>
      </c>
      <c r="R12" s="67">
        <f t="shared" si="12"/>
        <v>119.00515189198792</v>
      </c>
    </row>
    <row r="13" spans="1:18" s="48" customFormat="1" ht="37.5" x14ac:dyDescent="0.25">
      <c r="A13" s="47" t="s">
        <v>120</v>
      </c>
      <c r="B13" s="102" t="s">
        <v>115</v>
      </c>
      <c r="C13" s="41" t="s">
        <v>114</v>
      </c>
      <c r="D13" s="91">
        <v>15</v>
      </c>
      <c r="E13" s="91">
        <v>15</v>
      </c>
      <c r="F13" s="91">
        <f t="shared" si="4"/>
        <v>0</v>
      </c>
      <c r="G13" s="91">
        <v>0</v>
      </c>
      <c r="H13" s="91">
        <v>0</v>
      </c>
      <c r="I13" s="91">
        <v>0</v>
      </c>
      <c r="J13" s="91">
        <f t="shared" si="5"/>
        <v>0</v>
      </c>
      <c r="K13" s="80"/>
      <c r="L13" s="91">
        <f t="shared" si="7"/>
        <v>2.5</v>
      </c>
      <c r="M13" s="91">
        <f t="shared" si="8"/>
        <v>-2.5</v>
      </c>
      <c r="N13" s="80">
        <f t="shared" si="9"/>
        <v>0</v>
      </c>
      <c r="O13" s="80">
        <f t="shared" si="10"/>
        <v>0</v>
      </c>
      <c r="P13" s="91">
        <v>150.68600000000001</v>
      </c>
      <c r="Q13" s="66">
        <f t="shared" si="11"/>
        <v>-150.68600000000001</v>
      </c>
      <c r="R13" s="67">
        <f t="shared" si="12"/>
        <v>0</v>
      </c>
    </row>
    <row r="14" spans="1:18" s="87" customFormat="1" ht="33" customHeight="1" x14ac:dyDescent="0.25">
      <c r="A14" s="85">
        <v>4</v>
      </c>
      <c r="B14" s="103" t="s">
        <v>80</v>
      </c>
      <c r="C14" s="56" t="s">
        <v>79</v>
      </c>
      <c r="D14" s="88">
        <f>D15+D18</f>
        <v>720700</v>
      </c>
      <c r="E14" s="88">
        <f>E15+E18</f>
        <v>720700</v>
      </c>
      <c r="F14" s="88">
        <f t="shared" si="4"/>
        <v>118535.704</v>
      </c>
      <c r="G14" s="88">
        <f t="shared" ref="G14:H14" si="16">G15+G18</f>
        <v>64659.467000000004</v>
      </c>
      <c r="H14" s="88">
        <f t="shared" si="16"/>
        <v>53876.237000000001</v>
      </c>
      <c r="I14" s="88">
        <f t="shared" ref="I14" si="17">I15+I18</f>
        <v>114020</v>
      </c>
      <c r="J14" s="88">
        <f t="shared" si="5"/>
        <v>4515.7039999999979</v>
      </c>
      <c r="K14" s="95">
        <f t="shared" si="6"/>
        <v>103.96044904402737</v>
      </c>
      <c r="L14" s="88">
        <f t="shared" si="7"/>
        <v>120116.66666666667</v>
      </c>
      <c r="M14" s="88">
        <f t="shared" si="8"/>
        <v>-1580.9626666666736</v>
      </c>
      <c r="N14" s="95">
        <f t="shared" si="9"/>
        <v>98.683810739558751</v>
      </c>
      <c r="O14" s="95">
        <f t="shared" si="10"/>
        <v>16.44730178992646</v>
      </c>
      <c r="P14" s="88">
        <f t="shared" ref="P14" si="18">P15+P18</f>
        <v>90350.027000000002</v>
      </c>
      <c r="Q14" s="89">
        <f t="shared" si="11"/>
        <v>28185.676999999996</v>
      </c>
      <c r="R14" s="90">
        <f t="shared" ref="R14:R20" si="19">F14/P14*100</f>
        <v>131.1960913968515</v>
      </c>
    </row>
    <row r="15" spans="1:18" s="48" customFormat="1" ht="37.5" x14ac:dyDescent="0.25">
      <c r="A15" s="47" t="s">
        <v>110</v>
      </c>
      <c r="B15" s="102" t="s">
        <v>143</v>
      </c>
      <c r="C15" s="117" t="s">
        <v>149</v>
      </c>
      <c r="D15" s="91">
        <f>SUM(D16:D17)</f>
        <v>306500</v>
      </c>
      <c r="E15" s="91">
        <f>SUM(E16:E17)</f>
        <v>306500</v>
      </c>
      <c r="F15" s="91">
        <f t="shared" si="4"/>
        <v>51235.364000000001</v>
      </c>
      <c r="G15" s="91">
        <f t="shared" ref="G15:H15" si="20">SUM(G16:G17)</f>
        <v>25963.946</v>
      </c>
      <c r="H15" s="91">
        <f t="shared" si="20"/>
        <v>25271.418000000001</v>
      </c>
      <c r="I15" s="91">
        <f t="shared" ref="I15" si="21">SUM(I16:I17)</f>
        <v>50320</v>
      </c>
      <c r="J15" s="91">
        <f t="shared" si="5"/>
        <v>915.3640000000014</v>
      </c>
      <c r="K15" s="80">
        <f t="shared" si="6"/>
        <v>101.81908585055643</v>
      </c>
      <c r="L15" s="91">
        <f t="shared" si="7"/>
        <v>51083.333333333336</v>
      </c>
      <c r="M15" s="91">
        <f t="shared" si="8"/>
        <v>152.03066666666564</v>
      </c>
      <c r="N15" s="80">
        <f t="shared" si="9"/>
        <v>100.29761305057096</v>
      </c>
      <c r="O15" s="80">
        <f t="shared" si="10"/>
        <v>16.716268841761828</v>
      </c>
      <c r="P15" s="91">
        <f t="shared" ref="P15" si="22">SUM(P16:P17)</f>
        <v>33251.142999999996</v>
      </c>
      <c r="Q15" s="66">
        <f t="shared" si="11"/>
        <v>17984.221000000005</v>
      </c>
      <c r="R15" s="67">
        <f t="shared" si="19"/>
        <v>154.08602344887817</v>
      </c>
    </row>
    <row r="16" spans="1:18" s="48" customFormat="1" ht="29.25" customHeight="1" x14ac:dyDescent="0.25">
      <c r="A16" s="47" t="s">
        <v>139</v>
      </c>
      <c r="B16" s="102" t="s">
        <v>84</v>
      </c>
      <c r="C16" s="117"/>
      <c r="D16" s="91">
        <v>28500</v>
      </c>
      <c r="E16" s="91">
        <v>28500</v>
      </c>
      <c r="F16" s="91">
        <f t="shared" si="4"/>
        <v>2345.5479999999998</v>
      </c>
      <c r="G16" s="91">
        <v>1204.829</v>
      </c>
      <c r="H16" s="91">
        <v>1140.7190000000001</v>
      </c>
      <c r="I16" s="91">
        <v>2220</v>
      </c>
      <c r="J16" s="91">
        <f t="shared" si="5"/>
        <v>125.54799999999977</v>
      </c>
      <c r="K16" s="80">
        <f t="shared" si="6"/>
        <v>105.65531531531531</v>
      </c>
      <c r="L16" s="91">
        <f t="shared" si="7"/>
        <v>4750</v>
      </c>
      <c r="M16" s="91">
        <f t="shared" si="8"/>
        <v>-2404.4520000000002</v>
      </c>
      <c r="N16" s="80">
        <f t="shared" si="9"/>
        <v>49.379957894736833</v>
      </c>
      <c r="O16" s="80">
        <f t="shared" si="10"/>
        <v>8.2299929824561406</v>
      </c>
      <c r="P16" s="91">
        <v>6536.634</v>
      </c>
      <c r="Q16" s="66">
        <f t="shared" si="11"/>
        <v>-4191.0860000000002</v>
      </c>
      <c r="R16" s="67">
        <f t="shared" si="19"/>
        <v>35.883116600990661</v>
      </c>
    </row>
    <row r="17" spans="1:18" s="48" customFormat="1" ht="37.5" x14ac:dyDescent="0.25">
      <c r="A17" s="47" t="s">
        <v>140</v>
      </c>
      <c r="B17" s="102" t="s">
        <v>85</v>
      </c>
      <c r="C17" s="117"/>
      <c r="D17" s="91">
        <v>278000</v>
      </c>
      <c r="E17" s="91">
        <v>278000</v>
      </c>
      <c r="F17" s="91">
        <f t="shared" si="4"/>
        <v>48889.815999999999</v>
      </c>
      <c r="G17" s="91">
        <v>24759.116999999998</v>
      </c>
      <c r="H17" s="91">
        <v>24130.699000000001</v>
      </c>
      <c r="I17" s="91">
        <v>48100</v>
      </c>
      <c r="J17" s="91">
        <f t="shared" si="5"/>
        <v>789.81599999999889</v>
      </c>
      <c r="K17" s="80">
        <f t="shared" si="6"/>
        <v>101.64202910602911</v>
      </c>
      <c r="L17" s="91">
        <f t="shared" si="7"/>
        <v>46333.333333333336</v>
      </c>
      <c r="M17" s="91">
        <f t="shared" si="8"/>
        <v>2556.4826666666631</v>
      </c>
      <c r="N17" s="80">
        <f t="shared" si="9"/>
        <v>105.51758848920862</v>
      </c>
      <c r="O17" s="80">
        <f t="shared" si="10"/>
        <v>17.586264748201437</v>
      </c>
      <c r="P17" s="91">
        <v>26714.508999999998</v>
      </c>
      <c r="Q17" s="66">
        <f t="shared" si="11"/>
        <v>22175.307000000001</v>
      </c>
      <c r="R17" s="67">
        <f t="shared" si="19"/>
        <v>183.00847677941601</v>
      </c>
    </row>
    <row r="18" spans="1:18" s="48" customFormat="1" ht="37.5" x14ac:dyDescent="0.25">
      <c r="A18" s="47" t="s">
        <v>111</v>
      </c>
      <c r="B18" s="102" t="s">
        <v>86</v>
      </c>
      <c r="C18" s="41" t="s">
        <v>53</v>
      </c>
      <c r="D18" s="91">
        <f t="shared" ref="D18:E18" si="23">SUM(D19:D20)</f>
        <v>414200</v>
      </c>
      <c r="E18" s="91">
        <f t="shared" si="23"/>
        <v>414200</v>
      </c>
      <c r="F18" s="91">
        <f t="shared" si="4"/>
        <v>67300.34</v>
      </c>
      <c r="G18" s="91">
        <f t="shared" ref="G18:H18" si="24">SUM(G19:G20)</f>
        <v>38695.521000000001</v>
      </c>
      <c r="H18" s="91">
        <f t="shared" si="24"/>
        <v>28604.819</v>
      </c>
      <c r="I18" s="91">
        <f t="shared" ref="I18" si="25">SUM(I19:I20)</f>
        <v>63700</v>
      </c>
      <c r="J18" s="91">
        <f t="shared" si="5"/>
        <v>3600.3399999999965</v>
      </c>
      <c r="K18" s="80">
        <f t="shared" si="6"/>
        <v>105.65202511773938</v>
      </c>
      <c r="L18" s="91">
        <f t="shared" si="7"/>
        <v>69033.333333333328</v>
      </c>
      <c r="M18" s="91">
        <f t="shared" si="8"/>
        <v>-1732.993333333332</v>
      </c>
      <c r="N18" s="80">
        <f t="shared" si="9"/>
        <v>97.489628198937723</v>
      </c>
      <c r="O18" s="80">
        <f t="shared" si="10"/>
        <v>16.248271366489618</v>
      </c>
      <c r="P18" s="91">
        <f t="shared" ref="P18" si="26">SUM(P19:P20)</f>
        <v>57098.883999999998</v>
      </c>
      <c r="Q18" s="66">
        <f t="shared" si="11"/>
        <v>10201.455999999998</v>
      </c>
      <c r="R18" s="67">
        <f t="shared" si="19"/>
        <v>117.86629665126205</v>
      </c>
    </row>
    <row r="19" spans="1:18" s="48" customFormat="1" ht="84" customHeight="1" x14ac:dyDescent="0.25">
      <c r="A19" s="47" t="s">
        <v>141</v>
      </c>
      <c r="B19" s="102" t="s">
        <v>125</v>
      </c>
      <c r="C19" s="41">
        <v>14040100</v>
      </c>
      <c r="D19" s="91">
        <v>256000</v>
      </c>
      <c r="E19" s="91">
        <v>256000</v>
      </c>
      <c r="F19" s="91">
        <f t="shared" si="4"/>
        <v>40258.459000000003</v>
      </c>
      <c r="G19" s="91">
        <v>23061.749</v>
      </c>
      <c r="H19" s="91">
        <v>17196.71</v>
      </c>
      <c r="I19" s="91">
        <v>40200</v>
      </c>
      <c r="J19" s="91">
        <f t="shared" si="5"/>
        <v>58.459000000002561</v>
      </c>
      <c r="K19" s="80">
        <f t="shared" si="6"/>
        <v>100.14542039800996</v>
      </c>
      <c r="L19" s="91">
        <f t="shared" si="7"/>
        <v>42666.666666666664</v>
      </c>
      <c r="M19" s="91">
        <f t="shared" si="8"/>
        <v>-2408.2076666666617</v>
      </c>
      <c r="N19" s="80">
        <f t="shared" si="9"/>
        <v>94.35576328125002</v>
      </c>
      <c r="O19" s="80">
        <f t="shared" si="10"/>
        <v>15.725960546875001</v>
      </c>
      <c r="P19" s="91">
        <v>33482.163</v>
      </c>
      <c r="Q19" s="66">
        <f t="shared" si="11"/>
        <v>6776.2960000000021</v>
      </c>
      <c r="R19" s="67">
        <f t="shared" si="19"/>
        <v>120.23852521116991</v>
      </c>
    </row>
    <row r="20" spans="1:18" s="48" customFormat="1" ht="65.25" customHeight="1" x14ac:dyDescent="0.25">
      <c r="A20" s="47" t="s">
        <v>142</v>
      </c>
      <c r="B20" s="102" t="s">
        <v>126</v>
      </c>
      <c r="C20" s="41">
        <v>14040200</v>
      </c>
      <c r="D20" s="91">
        <v>158200</v>
      </c>
      <c r="E20" s="91">
        <v>158200</v>
      </c>
      <c r="F20" s="91">
        <f t="shared" si="4"/>
        <v>27041.881000000001</v>
      </c>
      <c r="G20" s="91">
        <v>15633.772000000001</v>
      </c>
      <c r="H20" s="91">
        <v>11408.109</v>
      </c>
      <c r="I20" s="91">
        <v>23500</v>
      </c>
      <c r="J20" s="91">
        <f t="shared" si="5"/>
        <v>3541.8810000000012</v>
      </c>
      <c r="K20" s="80">
        <f t="shared" si="6"/>
        <v>115.07183404255319</v>
      </c>
      <c r="L20" s="91">
        <f t="shared" si="7"/>
        <v>26366.666666666668</v>
      </c>
      <c r="M20" s="91">
        <f t="shared" si="8"/>
        <v>675.21433333333334</v>
      </c>
      <c r="N20" s="80">
        <f t="shared" si="9"/>
        <v>102.56086346396967</v>
      </c>
      <c r="O20" s="80">
        <f t="shared" si="10"/>
        <v>17.093477243994943</v>
      </c>
      <c r="P20" s="91">
        <v>23616.720999999998</v>
      </c>
      <c r="Q20" s="66">
        <f t="shared" si="11"/>
        <v>3425.1600000000035</v>
      </c>
      <c r="R20" s="67">
        <f t="shared" si="19"/>
        <v>114.50311412833307</v>
      </c>
    </row>
    <row r="21" spans="1:18" s="60" customFormat="1" ht="23.25" hidden="1" customHeight="1" x14ac:dyDescent="0.25">
      <c r="A21" s="85">
        <v>5</v>
      </c>
      <c r="B21" s="101" t="s">
        <v>127</v>
      </c>
      <c r="C21" s="86" t="s">
        <v>128</v>
      </c>
      <c r="D21" s="88">
        <v>0</v>
      </c>
      <c r="E21" s="88">
        <v>0</v>
      </c>
      <c r="F21" s="88">
        <f t="shared" si="4"/>
        <v>0</v>
      </c>
      <c r="G21" s="88">
        <v>0</v>
      </c>
      <c r="H21" s="88"/>
      <c r="I21" s="88"/>
      <c r="J21" s="88">
        <f t="shared" si="5"/>
        <v>0</v>
      </c>
      <c r="K21" s="95"/>
      <c r="L21" s="88">
        <f t="shared" si="7"/>
        <v>0</v>
      </c>
      <c r="M21" s="88">
        <f t="shared" si="8"/>
        <v>0</v>
      </c>
      <c r="N21" s="95"/>
      <c r="O21" s="95"/>
      <c r="P21" s="88">
        <v>0</v>
      </c>
      <c r="Q21" s="89">
        <f t="shared" si="11"/>
        <v>0</v>
      </c>
      <c r="R21" s="90"/>
    </row>
    <row r="22" spans="1:18" s="60" customFormat="1" ht="37.5" x14ac:dyDescent="0.25">
      <c r="A22" s="85">
        <v>5</v>
      </c>
      <c r="B22" s="101" t="s">
        <v>124</v>
      </c>
      <c r="C22" s="86" t="s">
        <v>38</v>
      </c>
      <c r="D22" s="88">
        <f>D23+D24+D25+D27+D26</f>
        <v>1985135</v>
      </c>
      <c r="E22" s="88">
        <f>E23+E24+E25+E27+E26</f>
        <v>1985135</v>
      </c>
      <c r="F22" s="88">
        <f t="shared" si="4"/>
        <v>407475.223</v>
      </c>
      <c r="G22" s="88">
        <f t="shared" ref="G22:H22" si="27">G23+G24+G25+G27+G26</f>
        <v>200072.26499999998</v>
      </c>
      <c r="H22" s="88">
        <f t="shared" si="27"/>
        <v>207402.95800000001</v>
      </c>
      <c r="I22" s="88">
        <f t="shared" ref="I22" si="28">I23+I24+I25+I27+I26</f>
        <v>369569</v>
      </c>
      <c r="J22" s="88">
        <f t="shared" si="5"/>
        <v>37906.222999999998</v>
      </c>
      <c r="K22" s="95">
        <f t="shared" si="6"/>
        <v>110.25687300612334</v>
      </c>
      <c r="L22" s="88">
        <f t="shared" si="7"/>
        <v>330855.83333333331</v>
      </c>
      <c r="M22" s="88">
        <f t="shared" si="8"/>
        <v>76619.389666666684</v>
      </c>
      <c r="N22" s="95">
        <f t="shared" si="9"/>
        <v>123.15793827623816</v>
      </c>
      <c r="O22" s="95">
        <f t="shared" si="10"/>
        <v>20.526323046039689</v>
      </c>
      <c r="P22" s="88">
        <f t="shared" ref="P22" si="29">P23+P24+P25+P27+P26</f>
        <v>366960.69399999996</v>
      </c>
      <c r="Q22" s="89">
        <f t="shared" si="11"/>
        <v>40514.529000000039</v>
      </c>
      <c r="R22" s="90">
        <f t="shared" ref="R22:R28" si="30">F22/P22*100</f>
        <v>111.04056365230224</v>
      </c>
    </row>
    <row r="23" spans="1:18" s="62" customFormat="1" ht="28.5" customHeight="1" x14ac:dyDescent="0.25">
      <c r="A23" s="61" t="s">
        <v>153</v>
      </c>
      <c r="B23" s="104" t="s">
        <v>54</v>
      </c>
      <c r="C23" s="118" t="s">
        <v>44</v>
      </c>
      <c r="D23" s="91">
        <v>266930</v>
      </c>
      <c r="E23" s="91">
        <v>266930</v>
      </c>
      <c r="F23" s="91">
        <f t="shared" si="4"/>
        <v>49393.673000000003</v>
      </c>
      <c r="G23" s="91">
        <v>33334.353000000003</v>
      </c>
      <c r="H23" s="91">
        <v>16059.32</v>
      </c>
      <c r="I23" s="91">
        <v>46290</v>
      </c>
      <c r="J23" s="91">
        <f t="shared" si="5"/>
        <v>3103.6730000000025</v>
      </c>
      <c r="K23" s="80">
        <f t="shared" si="6"/>
        <v>106.70484553899331</v>
      </c>
      <c r="L23" s="91">
        <f t="shared" si="7"/>
        <v>44488.333333333336</v>
      </c>
      <c r="M23" s="91">
        <f t="shared" si="8"/>
        <v>4905.3396666666667</v>
      </c>
      <c r="N23" s="80">
        <f t="shared" si="9"/>
        <v>111.02612595062375</v>
      </c>
      <c r="O23" s="80">
        <f t="shared" si="10"/>
        <v>18.504354325103961</v>
      </c>
      <c r="P23" s="91">
        <v>42486.593000000001</v>
      </c>
      <c r="Q23" s="66">
        <f t="shared" si="11"/>
        <v>6907.0800000000017</v>
      </c>
      <c r="R23" s="67">
        <f t="shared" si="30"/>
        <v>116.25708138094294</v>
      </c>
    </row>
    <row r="24" spans="1:18" s="62" customFormat="1" ht="28.5" customHeight="1" x14ac:dyDescent="0.25">
      <c r="A24" s="47" t="s">
        <v>154</v>
      </c>
      <c r="B24" s="104" t="s">
        <v>7</v>
      </c>
      <c r="C24" s="118"/>
      <c r="D24" s="91">
        <v>449450</v>
      </c>
      <c r="E24" s="91">
        <v>449450</v>
      </c>
      <c r="F24" s="91">
        <f t="shared" si="4"/>
        <v>80006.554999999993</v>
      </c>
      <c r="G24" s="91">
        <v>35500.784</v>
      </c>
      <c r="H24" s="91">
        <v>44505.771000000001</v>
      </c>
      <c r="I24" s="91">
        <v>74140</v>
      </c>
      <c r="J24" s="91">
        <f t="shared" si="5"/>
        <v>5866.554999999993</v>
      </c>
      <c r="K24" s="80">
        <f t="shared" si="6"/>
        <v>107.91280685190179</v>
      </c>
      <c r="L24" s="91">
        <f t="shared" si="7"/>
        <v>74908.333333333328</v>
      </c>
      <c r="M24" s="91">
        <f t="shared" si="8"/>
        <v>5098.2216666666645</v>
      </c>
      <c r="N24" s="80">
        <f t="shared" si="9"/>
        <v>106.8059472688842</v>
      </c>
      <c r="O24" s="80">
        <f t="shared" si="10"/>
        <v>17.800991211480696</v>
      </c>
      <c r="P24" s="91">
        <v>69945.47</v>
      </c>
      <c r="Q24" s="66">
        <f t="shared" si="11"/>
        <v>10061.084999999992</v>
      </c>
      <c r="R24" s="67">
        <f t="shared" si="30"/>
        <v>114.38418385064821</v>
      </c>
    </row>
    <row r="25" spans="1:18" s="62" customFormat="1" ht="28.5" customHeight="1" x14ac:dyDescent="0.25">
      <c r="A25" s="47" t="s">
        <v>155</v>
      </c>
      <c r="B25" s="104" t="s">
        <v>55</v>
      </c>
      <c r="C25" s="118"/>
      <c r="D25" s="91">
        <v>1800</v>
      </c>
      <c r="E25" s="91">
        <v>1800</v>
      </c>
      <c r="F25" s="91">
        <f t="shared" si="4"/>
        <v>944.95399999999995</v>
      </c>
      <c r="G25" s="91">
        <v>603.67399999999998</v>
      </c>
      <c r="H25" s="91">
        <v>341.28</v>
      </c>
      <c r="I25" s="91">
        <v>902</v>
      </c>
      <c r="J25" s="91">
        <f t="shared" si="5"/>
        <v>42.953999999999951</v>
      </c>
      <c r="K25" s="80">
        <f t="shared" si="6"/>
        <v>104.76208425720621</v>
      </c>
      <c r="L25" s="91">
        <f t="shared" si="7"/>
        <v>300</v>
      </c>
      <c r="M25" s="91">
        <f t="shared" si="8"/>
        <v>644.95399999999995</v>
      </c>
      <c r="N25" s="80">
        <f t="shared" si="9"/>
        <v>314.98466666666667</v>
      </c>
      <c r="O25" s="80">
        <f t="shared" si="10"/>
        <v>52.49744444444444</v>
      </c>
      <c r="P25" s="91">
        <v>790.42699999999991</v>
      </c>
      <c r="Q25" s="66">
        <f t="shared" si="11"/>
        <v>154.52700000000004</v>
      </c>
      <c r="R25" s="67">
        <f t="shared" si="30"/>
        <v>119.54981294920341</v>
      </c>
    </row>
    <row r="26" spans="1:18" s="64" customFormat="1" ht="28.5" customHeight="1" x14ac:dyDescent="0.25">
      <c r="A26" s="47" t="s">
        <v>156</v>
      </c>
      <c r="B26" s="104" t="s">
        <v>40</v>
      </c>
      <c r="C26" s="63" t="s">
        <v>39</v>
      </c>
      <c r="D26" s="91">
        <v>3815</v>
      </c>
      <c r="E26" s="91">
        <v>3815</v>
      </c>
      <c r="F26" s="91">
        <f t="shared" si="4"/>
        <v>722.70699999999999</v>
      </c>
      <c r="G26" s="91">
        <v>243.37200000000001</v>
      </c>
      <c r="H26" s="91">
        <v>479.33499999999998</v>
      </c>
      <c r="I26" s="91">
        <v>715</v>
      </c>
      <c r="J26" s="91">
        <f t="shared" si="5"/>
        <v>7.7069999999999936</v>
      </c>
      <c r="K26" s="80">
        <f t="shared" si="6"/>
        <v>101.07790209790211</v>
      </c>
      <c r="L26" s="91">
        <f t="shared" si="7"/>
        <v>635.83333333333337</v>
      </c>
      <c r="M26" s="91">
        <f t="shared" si="8"/>
        <v>86.873666666666622</v>
      </c>
      <c r="N26" s="80">
        <f t="shared" si="9"/>
        <v>113.6629619921363</v>
      </c>
      <c r="O26" s="80">
        <f t="shared" si="10"/>
        <v>18.943826998689385</v>
      </c>
      <c r="P26" s="91">
        <v>591.38199999999995</v>
      </c>
      <c r="Q26" s="91">
        <f t="shared" si="11"/>
        <v>131.32500000000005</v>
      </c>
      <c r="R26" s="67">
        <f t="shared" si="30"/>
        <v>122.20645876945866</v>
      </c>
    </row>
    <row r="27" spans="1:18" s="62" customFormat="1" ht="28.5" customHeight="1" x14ac:dyDescent="0.25">
      <c r="A27" s="47" t="s">
        <v>157</v>
      </c>
      <c r="B27" s="104" t="s">
        <v>33</v>
      </c>
      <c r="C27" s="116" t="s">
        <v>34</v>
      </c>
      <c r="D27" s="91">
        <v>1263140</v>
      </c>
      <c r="E27" s="91">
        <v>1263140</v>
      </c>
      <c r="F27" s="91">
        <f t="shared" si="4"/>
        <v>276407.33400000003</v>
      </c>
      <c r="G27" s="91">
        <v>130390.08199999999</v>
      </c>
      <c r="H27" s="91">
        <v>146017.25200000001</v>
      </c>
      <c r="I27" s="91">
        <v>247522</v>
      </c>
      <c r="J27" s="91">
        <f t="shared" si="5"/>
        <v>28885.334000000032</v>
      </c>
      <c r="K27" s="80">
        <f t="shared" si="6"/>
        <v>111.66980470422831</v>
      </c>
      <c r="L27" s="91">
        <f>E27/12*2</f>
        <v>210523.33333333334</v>
      </c>
      <c r="M27" s="91">
        <f t="shared" si="8"/>
        <v>65884.000666666689</v>
      </c>
      <c r="N27" s="80">
        <f t="shared" si="9"/>
        <v>131.29534366736863</v>
      </c>
      <c r="O27" s="80">
        <f t="shared" si="10"/>
        <v>21.882557277894772</v>
      </c>
      <c r="P27" s="91">
        <v>253146.82199999999</v>
      </c>
      <c r="Q27" s="66">
        <f t="shared" si="11"/>
        <v>23260.512000000046</v>
      </c>
      <c r="R27" s="67">
        <f t="shared" si="30"/>
        <v>109.18854592612664</v>
      </c>
    </row>
    <row r="28" spans="1:18" s="87" customFormat="1" ht="37.5" x14ac:dyDescent="0.25">
      <c r="A28" s="85">
        <v>6</v>
      </c>
      <c r="B28" s="101" t="s">
        <v>46</v>
      </c>
      <c r="C28" s="86" t="s">
        <v>17</v>
      </c>
      <c r="D28" s="88">
        <v>2000</v>
      </c>
      <c r="E28" s="88">
        <v>2000</v>
      </c>
      <c r="F28" s="88">
        <f t="shared" si="4"/>
        <v>26.594999999999999</v>
      </c>
      <c r="G28" s="88">
        <v>0</v>
      </c>
      <c r="H28" s="88">
        <v>26.594999999999999</v>
      </c>
      <c r="I28" s="88">
        <v>26</v>
      </c>
      <c r="J28" s="88">
        <f t="shared" si="5"/>
        <v>0.59499999999999886</v>
      </c>
      <c r="K28" s="95">
        <f t="shared" si="6"/>
        <v>102.28846153846153</v>
      </c>
      <c r="L28" s="88">
        <f t="shared" si="7"/>
        <v>333.33333333333331</v>
      </c>
      <c r="M28" s="88">
        <f t="shared" si="8"/>
        <v>-306.73833333333334</v>
      </c>
      <c r="N28" s="95">
        <f t="shared" si="9"/>
        <v>7.9784999999999995</v>
      </c>
      <c r="O28" s="95">
        <f t="shared" si="10"/>
        <v>1.32975</v>
      </c>
      <c r="P28" s="88">
        <v>27.531999999999996</v>
      </c>
      <c r="Q28" s="89">
        <f t="shared" si="11"/>
        <v>-0.93699999999999761</v>
      </c>
      <c r="R28" s="90">
        <f t="shared" si="30"/>
        <v>96.596687490919663</v>
      </c>
    </row>
    <row r="29" spans="1:18" s="87" customFormat="1" ht="23.25" x14ac:dyDescent="0.25">
      <c r="A29" s="85">
        <f t="shared" ref="A29:A37" si="31">A28+1</f>
        <v>7</v>
      </c>
      <c r="B29" s="101" t="s">
        <v>64</v>
      </c>
      <c r="C29" s="86" t="s">
        <v>63</v>
      </c>
      <c r="D29" s="88">
        <v>23900</v>
      </c>
      <c r="E29" s="88">
        <v>23900</v>
      </c>
      <c r="F29" s="88">
        <f t="shared" si="4"/>
        <v>0</v>
      </c>
      <c r="G29" s="88">
        <v>0</v>
      </c>
      <c r="H29" s="88">
        <v>0</v>
      </c>
      <c r="I29" s="88">
        <v>0</v>
      </c>
      <c r="J29" s="88">
        <f t="shared" si="5"/>
        <v>0</v>
      </c>
      <c r="K29" s="95"/>
      <c r="L29" s="88">
        <f t="shared" si="7"/>
        <v>3983.3333333333335</v>
      </c>
      <c r="M29" s="88">
        <f t="shared" si="8"/>
        <v>-3983.3333333333335</v>
      </c>
      <c r="N29" s="95">
        <f t="shared" si="9"/>
        <v>0</v>
      </c>
      <c r="O29" s="95">
        <f t="shared" si="10"/>
        <v>0</v>
      </c>
      <c r="P29" s="88">
        <v>0</v>
      </c>
      <c r="Q29" s="89">
        <f t="shared" si="11"/>
        <v>0</v>
      </c>
      <c r="R29" s="90"/>
    </row>
    <row r="30" spans="1:18" s="87" customFormat="1" ht="25.5" customHeight="1" x14ac:dyDescent="0.25">
      <c r="A30" s="85">
        <f t="shared" si="31"/>
        <v>8</v>
      </c>
      <c r="B30" s="101" t="s">
        <v>8</v>
      </c>
      <c r="C30" s="86" t="s">
        <v>18</v>
      </c>
      <c r="D30" s="88">
        <v>95</v>
      </c>
      <c r="E30" s="88">
        <v>95</v>
      </c>
      <c r="F30" s="88">
        <f t="shared" si="4"/>
        <v>51.896999999999998</v>
      </c>
      <c r="G30" s="88">
        <v>0</v>
      </c>
      <c r="H30" s="88">
        <v>51.896999999999998</v>
      </c>
      <c r="I30" s="88">
        <v>51</v>
      </c>
      <c r="J30" s="88">
        <f t="shared" si="5"/>
        <v>0.89699999999999847</v>
      </c>
      <c r="K30" s="95">
        <f t="shared" si="6"/>
        <v>101.75882352941177</v>
      </c>
      <c r="L30" s="88">
        <f t="shared" si="7"/>
        <v>15.833333333333334</v>
      </c>
      <c r="M30" s="88">
        <f t="shared" si="8"/>
        <v>36.063666666666663</v>
      </c>
      <c r="N30" s="95">
        <f t="shared" si="9"/>
        <v>327.77052631578948</v>
      </c>
      <c r="O30" s="95">
        <f t="shared" si="10"/>
        <v>54.62842105263158</v>
      </c>
      <c r="P30" s="88">
        <v>0</v>
      </c>
      <c r="Q30" s="89">
        <f t="shared" si="11"/>
        <v>51.896999999999998</v>
      </c>
      <c r="R30" s="90"/>
    </row>
    <row r="31" spans="1:18" s="87" customFormat="1" ht="56.25" x14ac:dyDescent="0.25">
      <c r="A31" s="85">
        <f t="shared" si="31"/>
        <v>9</v>
      </c>
      <c r="B31" s="105" t="s">
        <v>81</v>
      </c>
      <c r="C31" s="57" t="s">
        <v>82</v>
      </c>
      <c r="D31" s="88">
        <v>5</v>
      </c>
      <c r="E31" s="88">
        <v>54</v>
      </c>
      <c r="F31" s="88">
        <f t="shared" si="4"/>
        <v>54.896000000000001</v>
      </c>
      <c r="G31" s="88">
        <v>54.896000000000001</v>
      </c>
      <c r="H31" s="88">
        <v>0</v>
      </c>
      <c r="I31" s="88">
        <v>54</v>
      </c>
      <c r="J31" s="88">
        <f t="shared" si="5"/>
        <v>0.8960000000000008</v>
      </c>
      <c r="K31" s="95">
        <f t="shared" si="6"/>
        <v>101.65925925925927</v>
      </c>
      <c r="L31" s="88">
        <f t="shared" si="7"/>
        <v>9</v>
      </c>
      <c r="M31" s="88">
        <f t="shared" si="8"/>
        <v>45.896000000000001</v>
      </c>
      <c r="N31" s="95">
        <f t="shared" si="9"/>
        <v>609.95555555555563</v>
      </c>
      <c r="O31" s="95">
        <f t="shared" si="10"/>
        <v>101.65925925925927</v>
      </c>
      <c r="P31" s="88">
        <v>0</v>
      </c>
      <c r="Q31" s="89">
        <f t="shared" si="11"/>
        <v>54.896000000000001</v>
      </c>
      <c r="R31" s="90"/>
    </row>
    <row r="32" spans="1:18" s="87" customFormat="1" ht="23.25" x14ac:dyDescent="0.25">
      <c r="A32" s="85">
        <f t="shared" si="31"/>
        <v>10</v>
      </c>
      <c r="B32" s="106" t="s">
        <v>30</v>
      </c>
      <c r="C32" s="86" t="s">
        <v>24</v>
      </c>
      <c r="D32" s="88">
        <v>19500</v>
      </c>
      <c r="E32" s="88">
        <v>19500</v>
      </c>
      <c r="F32" s="88">
        <f t="shared" si="4"/>
        <v>2911.7809999999999</v>
      </c>
      <c r="G32" s="88">
        <v>1472.184</v>
      </c>
      <c r="H32" s="88">
        <v>1439.597</v>
      </c>
      <c r="I32" s="88">
        <v>2840</v>
      </c>
      <c r="J32" s="88">
        <f t="shared" si="5"/>
        <v>71.780999999999949</v>
      </c>
      <c r="K32" s="95">
        <f t="shared" si="6"/>
        <v>102.52749999999999</v>
      </c>
      <c r="L32" s="88">
        <f t="shared" si="7"/>
        <v>3250</v>
      </c>
      <c r="M32" s="88">
        <f t="shared" si="8"/>
        <v>-338.21900000000005</v>
      </c>
      <c r="N32" s="95">
        <f t="shared" si="9"/>
        <v>89.593261538461533</v>
      </c>
      <c r="O32" s="95">
        <f t="shared" si="10"/>
        <v>14.932210256410256</v>
      </c>
      <c r="P32" s="88">
        <v>2512.951</v>
      </c>
      <c r="Q32" s="89">
        <f t="shared" si="11"/>
        <v>398.82999999999993</v>
      </c>
      <c r="R32" s="90">
        <f>F32/P32*100</f>
        <v>115.87098196502836</v>
      </c>
    </row>
    <row r="33" spans="1:18" s="87" customFormat="1" ht="37.5" x14ac:dyDescent="0.25">
      <c r="A33" s="85">
        <f t="shared" si="31"/>
        <v>11</v>
      </c>
      <c r="B33" s="106" t="s">
        <v>74</v>
      </c>
      <c r="C33" s="86" t="s">
        <v>73</v>
      </c>
      <c r="D33" s="88">
        <v>2300</v>
      </c>
      <c r="E33" s="88">
        <v>2300</v>
      </c>
      <c r="F33" s="88">
        <f t="shared" si="4"/>
        <v>1116.8320000000001</v>
      </c>
      <c r="G33" s="88">
        <v>64.132999999999996</v>
      </c>
      <c r="H33" s="88">
        <v>1052.6990000000001</v>
      </c>
      <c r="I33" s="88">
        <v>94</v>
      </c>
      <c r="J33" s="88">
        <f t="shared" si="5"/>
        <v>1022.8320000000001</v>
      </c>
      <c r="K33" s="95">
        <f t="shared" si="6"/>
        <v>1188.1191489361702</v>
      </c>
      <c r="L33" s="88">
        <f t="shared" si="7"/>
        <v>383.33333333333331</v>
      </c>
      <c r="M33" s="88">
        <f t="shared" si="8"/>
        <v>733.49866666666685</v>
      </c>
      <c r="N33" s="95">
        <f t="shared" si="9"/>
        <v>291.34747826086959</v>
      </c>
      <c r="O33" s="95">
        <f t="shared" si="10"/>
        <v>48.557913043478266</v>
      </c>
      <c r="P33" s="88">
        <v>231.053</v>
      </c>
      <c r="Q33" s="89">
        <f t="shared" si="11"/>
        <v>885.77900000000011</v>
      </c>
      <c r="R33" s="90">
        <f>F33/P33*100</f>
        <v>483.36615408585908</v>
      </c>
    </row>
    <row r="34" spans="1:18" s="87" customFormat="1" ht="37.5" x14ac:dyDescent="0.25">
      <c r="A34" s="85">
        <f t="shared" si="31"/>
        <v>12</v>
      </c>
      <c r="B34" s="106" t="s">
        <v>185</v>
      </c>
      <c r="C34" s="86" t="s">
        <v>100</v>
      </c>
      <c r="D34" s="88">
        <v>25000</v>
      </c>
      <c r="E34" s="88">
        <v>25000</v>
      </c>
      <c r="F34" s="88">
        <f t="shared" si="4"/>
        <v>5555.0259999999998</v>
      </c>
      <c r="G34" s="88">
        <v>2369.2840000000001</v>
      </c>
      <c r="H34" s="88">
        <v>3185.7420000000002</v>
      </c>
      <c r="I34" s="88">
        <v>5300</v>
      </c>
      <c r="J34" s="88">
        <f t="shared" si="5"/>
        <v>255.02599999999984</v>
      </c>
      <c r="K34" s="95">
        <f t="shared" si="6"/>
        <v>104.81181132075473</v>
      </c>
      <c r="L34" s="88">
        <f t="shared" si="7"/>
        <v>4166.666666666667</v>
      </c>
      <c r="M34" s="88">
        <f t="shared" si="8"/>
        <v>1388.3593333333329</v>
      </c>
      <c r="N34" s="95">
        <f t="shared" si="9"/>
        <v>133.32062399999998</v>
      </c>
      <c r="O34" s="95">
        <f t="shared" si="10"/>
        <v>22.220103999999999</v>
      </c>
      <c r="P34" s="88">
        <v>4318.549</v>
      </c>
      <c r="Q34" s="89">
        <f t="shared" si="11"/>
        <v>1236.4769999999999</v>
      </c>
      <c r="R34" s="90">
        <f>F34/P34*100</f>
        <v>128.63176960594868</v>
      </c>
    </row>
    <row r="35" spans="1:18" s="87" customFormat="1" ht="37.5" x14ac:dyDescent="0.25">
      <c r="A35" s="85">
        <f>A34+1</f>
        <v>13</v>
      </c>
      <c r="B35" s="106" t="s">
        <v>130</v>
      </c>
      <c r="C35" s="86" t="s">
        <v>129</v>
      </c>
      <c r="D35" s="88">
        <v>1500</v>
      </c>
      <c r="E35" s="88">
        <v>1500</v>
      </c>
      <c r="F35" s="88">
        <f t="shared" si="4"/>
        <v>100.26400000000001</v>
      </c>
      <c r="G35" s="88">
        <v>62.843000000000004</v>
      </c>
      <c r="H35" s="88">
        <v>37.420999999999999</v>
      </c>
      <c r="I35" s="88">
        <v>97</v>
      </c>
      <c r="J35" s="88">
        <f t="shared" si="5"/>
        <v>3.26400000000001</v>
      </c>
      <c r="K35" s="95">
        <f t="shared" si="6"/>
        <v>103.36494845360826</v>
      </c>
      <c r="L35" s="88">
        <f t="shared" si="7"/>
        <v>250</v>
      </c>
      <c r="M35" s="88">
        <f t="shared" si="8"/>
        <v>-149.73599999999999</v>
      </c>
      <c r="N35" s="95">
        <f t="shared" si="9"/>
        <v>40.105600000000003</v>
      </c>
      <c r="O35" s="95">
        <f t="shared" si="10"/>
        <v>6.6842666666666677</v>
      </c>
      <c r="P35" s="88">
        <v>246.30199999999999</v>
      </c>
      <c r="Q35" s="89">
        <f t="shared" si="11"/>
        <v>-146.03799999999998</v>
      </c>
      <c r="R35" s="90">
        <f>F35/P35*100</f>
        <v>40.707749023556453</v>
      </c>
    </row>
    <row r="36" spans="1:18" s="87" customFormat="1" ht="56.25" x14ac:dyDescent="0.25">
      <c r="A36" s="85">
        <f t="shared" si="31"/>
        <v>14</v>
      </c>
      <c r="B36" s="106" t="s">
        <v>121</v>
      </c>
      <c r="C36" s="86" t="s">
        <v>122</v>
      </c>
      <c r="D36" s="88">
        <v>70</v>
      </c>
      <c r="E36" s="88">
        <v>70</v>
      </c>
      <c r="F36" s="88">
        <f t="shared" si="4"/>
        <v>51.962000000000003</v>
      </c>
      <c r="G36" s="88">
        <v>0</v>
      </c>
      <c r="H36" s="88">
        <v>51.962000000000003</v>
      </c>
      <c r="I36" s="88">
        <v>49</v>
      </c>
      <c r="J36" s="88">
        <f t="shared" si="5"/>
        <v>2.9620000000000033</v>
      </c>
      <c r="K36" s="95">
        <f t="shared" si="6"/>
        <v>106.04489795918369</v>
      </c>
      <c r="L36" s="88">
        <f t="shared" si="7"/>
        <v>11.666666666666666</v>
      </c>
      <c r="M36" s="88">
        <f t="shared" si="8"/>
        <v>40.295333333333339</v>
      </c>
      <c r="N36" s="95">
        <f t="shared" si="9"/>
        <v>445.38857142857148</v>
      </c>
      <c r="O36" s="95">
        <f t="shared" si="10"/>
        <v>74.23142857142858</v>
      </c>
      <c r="P36" s="88">
        <v>3.1100000000000003</v>
      </c>
      <c r="Q36" s="89">
        <f t="shared" si="11"/>
        <v>48.852000000000004</v>
      </c>
      <c r="R36" s="90">
        <f t="shared" ref="R36:R45" si="32">F36/P36*100</f>
        <v>1670.8038585209003</v>
      </c>
    </row>
    <row r="37" spans="1:18" s="87" customFormat="1" ht="34.5" customHeight="1" x14ac:dyDescent="0.25">
      <c r="A37" s="85">
        <f t="shared" si="31"/>
        <v>15</v>
      </c>
      <c r="B37" s="106" t="s">
        <v>76</v>
      </c>
      <c r="C37" s="86" t="s">
        <v>75</v>
      </c>
      <c r="D37" s="88">
        <f>SUM(D38:D41)</f>
        <v>53583</v>
      </c>
      <c r="E37" s="88">
        <f>SUM(E38:E41)</f>
        <v>53583</v>
      </c>
      <c r="F37" s="88">
        <f t="shared" si="4"/>
        <v>5427.1450000000004</v>
      </c>
      <c r="G37" s="88">
        <f>SUM(G38:G41)</f>
        <v>2691.8269999999998</v>
      </c>
      <c r="H37" s="88">
        <v>2735.3180000000002</v>
      </c>
      <c r="I37" s="88">
        <f>SUM(I38:I41)</f>
        <v>5281.8</v>
      </c>
      <c r="J37" s="88">
        <f t="shared" si="5"/>
        <v>145.34500000000025</v>
      </c>
      <c r="K37" s="95">
        <f t="shared" si="6"/>
        <v>102.75180809572495</v>
      </c>
      <c r="L37" s="88">
        <f t="shared" si="7"/>
        <v>8930.5</v>
      </c>
      <c r="M37" s="88">
        <f t="shared" si="8"/>
        <v>-3503.3549999999996</v>
      </c>
      <c r="N37" s="95">
        <f t="shared" si="9"/>
        <v>60.770897486142992</v>
      </c>
      <c r="O37" s="95">
        <f t="shared" si="10"/>
        <v>10.128482914357166</v>
      </c>
      <c r="P37" s="88">
        <f t="shared" ref="P37" si="33">SUM(P38:P41)</f>
        <v>7533.0629999999992</v>
      </c>
      <c r="Q37" s="89">
        <f t="shared" si="11"/>
        <v>-2105.9179999999988</v>
      </c>
      <c r="R37" s="90">
        <f t="shared" si="32"/>
        <v>72.044333095315963</v>
      </c>
    </row>
    <row r="38" spans="1:18" s="48" customFormat="1" ht="37.5" x14ac:dyDescent="0.25">
      <c r="A38" s="47" t="s">
        <v>158</v>
      </c>
      <c r="B38" s="107" t="s">
        <v>68</v>
      </c>
      <c r="C38" s="116" t="s">
        <v>67</v>
      </c>
      <c r="D38" s="91">
        <v>1550</v>
      </c>
      <c r="E38" s="91">
        <v>1550</v>
      </c>
      <c r="F38" s="91">
        <f t="shared" si="4"/>
        <v>252.52500000000001</v>
      </c>
      <c r="G38" s="91">
        <v>115.52500000000001</v>
      </c>
      <c r="H38" s="91">
        <v>137</v>
      </c>
      <c r="I38" s="91">
        <v>242.5</v>
      </c>
      <c r="J38" s="91">
        <f t="shared" si="5"/>
        <v>10.025000000000006</v>
      </c>
      <c r="K38" s="80">
        <f t="shared" si="6"/>
        <v>104.1340206185567</v>
      </c>
      <c r="L38" s="91">
        <f t="shared" si="7"/>
        <v>258.33333333333331</v>
      </c>
      <c r="M38" s="91">
        <f t="shared" si="8"/>
        <v>-5.8083333333333087</v>
      </c>
      <c r="N38" s="80">
        <f t="shared" si="9"/>
        <v>97.751612903225819</v>
      </c>
      <c r="O38" s="80">
        <f t="shared" si="10"/>
        <v>16.291935483870969</v>
      </c>
      <c r="P38" s="91">
        <v>252.41</v>
      </c>
      <c r="Q38" s="66">
        <f t="shared" si="11"/>
        <v>0.11500000000000909</v>
      </c>
      <c r="R38" s="67">
        <f t="shared" si="32"/>
        <v>100.04556079394635</v>
      </c>
    </row>
    <row r="39" spans="1:18" s="48" customFormat="1" ht="32.25" customHeight="1" x14ac:dyDescent="0.25">
      <c r="A39" s="47" t="s">
        <v>159</v>
      </c>
      <c r="B39" s="108" t="s">
        <v>56</v>
      </c>
      <c r="C39" s="41" t="s">
        <v>57</v>
      </c>
      <c r="D39" s="91">
        <v>51000</v>
      </c>
      <c r="E39" s="91">
        <v>51000</v>
      </c>
      <c r="F39" s="91">
        <f t="shared" si="4"/>
        <v>5033.9799999999996</v>
      </c>
      <c r="G39" s="91">
        <v>2480.1179999999999</v>
      </c>
      <c r="H39" s="91">
        <v>2553.8620000000001</v>
      </c>
      <c r="I39" s="91">
        <v>4900</v>
      </c>
      <c r="J39" s="91">
        <f t="shared" si="5"/>
        <v>133.97999999999956</v>
      </c>
      <c r="K39" s="80">
        <f t="shared" si="6"/>
        <v>102.7342857142857</v>
      </c>
      <c r="L39" s="91">
        <f t="shared" si="7"/>
        <v>8500</v>
      </c>
      <c r="M39" s="91">
        <f t="shared" si="8"/>
        <v>-3466.0200000000004</v>
      </c>
      <c r="N39" s="80">
        <f t="shared" si="9"/>
        <v>59.22329411764705</v>
      </c>
      <c r="O39" s="80">
        <f t="shared" si="10"/>
        <v>9.8705490196078429</v>
      </c>
      <c r="P39" s="91">
        <v>7110.6929999999993</v>
      </c>
      <c r="Q39" s="66">
        <f t="shared" si="11"/>
        <v>-2076.7129999999997</v>
      </c>
      <c r="R39" s="67">
        <f t="shared" si="32"/>
        <v>70.794506245734425</v>
      </c>
    </row>
    <row r="40" spans="1:18" s="48" customFormat="1" ht="37.5" x14ac:dyDescent="0.25">
      <c r="A40" s="47" t="s">
        <v>160</v>
      </c>
      <c r="B40" s="108" t="s">
        <v>72</v>
      </c>
      <c r="C40" s="41" t="s">
        <v>69</v>
      </c>
      <c r="D40" s="91">
        <v>910</v>
      </c>
      <c r="E40" s="91">
        <v>910</v>
      </c>
      <c r="F40" s="91">
        <f t="shared" si="4"/>
        <v>129.31</v>
      </c>
      <c r="G40" s="91">
        <v>86.853999999999999</v>
      </c>
      <c r="H40" s="91">
        <v>42.456000000000003</v>
      </c>
      <c r="I40" s="91">
        <v>128</v>
      </c>
      <c r="J40" s="91">
        <f t="shared" si="5"/>
        <v>1.3100000000000023</v>
      </c>
      <c r="K40" s="80">
        <f t="shared" si="6"/>
        <v>101.0234375</v>
      </c>
      <c r="L40" s="91">
        <f t="shared" si="7"/>
        <v>151.66666666666666</v>
      </c>
      <c r="M40" s="91">
        <f t="shared" si="8"/>
        <v>-22.356666666666655</v>
      </c>
      <c r="N40" s="80">
        <f t="shared" si="9"/>
        <v>85.259340659340666</v>
      </c>
      <c r="O40" s="80">
        <f t="shared" si="10"/>
        <v>14.209890109890111</v>
      </c>
      <c r="P40" s="91">
        <v>152.69999999999999</v>
      </c>
      <c r="Q40" s="66">
        <f t="shared" ref="Q40:Q67" si="34">F40-P40</f>
        <v>-23.389999999999986</v>
      </c>
      <c r="R40" s="67">
        <f t="shared" si="32"/>
        <v>84.68238375900458</v>
      </c>
    </row>
    <row r="41" spans="1:18" s="48" customFormat="1" ht="75" customHeight="1" x14ac:dyDescent="0.25">
      <c r="A41" s="47" t="s">
        <v>161</v>
      </c>
      <c r="B41" s="109" t="s">
        <v>71</v>
      </c>
      <c r="C41" s="41" t="s">
        <v>70</v>
      </c>
      <c r="D41" s="91">
        <v>123</v>
      </c>
      <c r="E41" s="91">
        <v>123</v>
      </c>
      <c r="F41" s="91">
        <f t="shared" si="4"/>
        <v>11.33</v>
      </c>
      <c r="G41" s="91">
        <v>9.33</v>
      </c>
      <c r="H41" s="91">
        <v>2</v>
      </c>
      <c r="I41" s="91">
        <v>11.3</v>
      </c>
      <c r="J41" s="91">
        <f t="shared" si="5"/>
        <v>2.9999999999999361E-2</v>
      </c>
      <c r="K41" s="80">
        <f t="shared" si="6"/>
        <v>100.26548672566371</v>
      </c>
      <c r="L41" s="91">
        <f t="shared" si="7"/>
        <v>20.5</v>
      </c>
      <c r="M41" s="91">
        <f t="shared" si="8"/>
        <v>-9.17</v>
      </c>
      <c r="N41" s="80">
        <f t="shared" si="9"/>
        <v>55.268292682926834</v>
      </c>
      <c r="O41" s="80">
        <f t="shared" si="10"/>
        <v>9.2113821138211378</v>
      </c>
      <c r="P41" s="91">
        <v>17.259999999999998</v>
      </c>
      <c r="Q41" s="66">
        <f t="shared" si="34"/>
        <v>-5.9299999999999979</v>
      </c>
      <c r="R41" s="67">
        <f t="shared" si="32"/>
        <v>65.643105446118199</v>
      </c>
    </row>
    <row r="42" spans="1:18" s="87" customFormat="1" ht="37.5" x14ac:dyDescent="0.25">
      <c r="A42" s="85">
        <v>16</v>
      </c>
      <c r="B42" s="105" t="s">
        <v>162</v>
      </c>
      <c r="C42" s="86" t="s">
        <v>163</v>
      </c>
      <c r="D42" s="88">
        <v>7035</v>
      </c>
      <c r="E42" s="88">
        <v>7035</v>
      </c>
      <c r="F42" s="88">
        <f t="shared" si="4"/>
        <v>0</v>
      </c>
      <c r="G42" s="88">
        <v>0</v>
      </c>
      <c r="H42" s="88">
        <v>0</v>
      </c>
      <c r="I42" s="88">
        <v>0</v>
      </c>
      <c r="J42" s="88">
        <f t="shared" si="5"/>
        <v>0</v>
      </c>
      <c r="K42" s="95"/>
      <c r="L42" s="88">
        <f t="shared" si="7"/>
        <v>1172.5</v>
      </c>
      <c r="M42" s="91">
        <f t="shared" ref="M42" si="35">F42-L42</f>
        <v>-1172.5</v>
      </c>
      <c r="N42" s="80">
        <f t="shared" ref="N42" si="36">F42/L42*100</f>
        <v>0</v>
      </c>
      <c r="O42" s="80">
        <f t="shared" ref="O42" si="37">F42/E42*100</f>
        <v>0</v>
      </c>
      <c r="P42" s="88">
        <v>0</v>
      </c>
      <c r="Q42" s="66">
        <f t="shared" si="34"/>
        <v>0</v>
      </c>
      <c r="R42" s="67"/>
    </row>
    <row r="43" spans="1:18" s="87" customFormat="1" ht="37.5" x14ac:dyDescent="0.25">
      <c r="A43" s="85">
        <v>17</v>
      </c>
      <c r="B43" s="105" t="s">
        <v>35</v>
      </c>
      <c r="C43" s="86" t="s">
        <v>19</v>
      </c>
      <c r="D43" s="88">
        <v>17070</v>
      </c>
      <c r="E43" s="88">
        <v>17070</v>
      </c>
      <c r="F43" s="88">
        <f t="shared" si="4"/>
        <v>3023.74</v>
      </c>
      <c r="G43" s="88">
        <v>1831.607</v>
      </c>
      <c r="H43" s="88">
        <v>1192.133</v>
      </c>
      <c r="I43" s="88">
        <v>2874.5</v>
      </c>
      <c r="J43" s="88">
        <f t="shared" si="5"/>
        <v>149.23999999999978</v>
      </c>
      <c r="K43" s="95">
        <f t="shared" si="6"/>
        <v>105.19185945381804</v>
      </c>
      <c r="L43" s="88">
        <f t="shared" si="7"/>
        <v>2845</v>
      </c>
      <c r="M43" s="88">
        <f t="shared" si="8"/>
        <v>178.73999999999978</v>
      </c>
      <c r="N43" s="95">
        <f t="shared" si="9"/>
        <v>106.28260105448153</v>
      </c>
      <c r="O43" s="95">
        <f t="shared" si="10"/>
        <v>17.713766842413587</v>
      </c>
      <c r="P43" s="88">
        <v>2286.2560000000003</v>
      </c>
      <c r="Q43" s="89">
        <f t="shared" si="34"/>
        <v>737.48399999999947</v>
      </c>
      <c r="R43" s="90">
        <f t="shared" si="32"/>
        <v>132.25728002463413</v>
      </c>
    </row>
    <row r="44" spans="1:18" s="87" customFormat="1" ht="23.25" customHeight="1" x14ac:dyDescent="0.25">
      <c r="A44" s="85">
        <f t="shared" ref="A44:A50" si="38">A43+1</f>
        <v>18</v>
      </c>
      <c r="B44" s="101" t="s">
        <v>51</v>
      </c>
      <c r="C44" s="86" t="s">
        <v>15</v>
      </c>
      <c r="D44" s="88">
        <v>687.01599999999996</v>
      </c>
      <c r="E44" s="88">
        <v>687.01599999999996</v>
      </c>
      <c r="F44" s="88">
        <f t="shared" si="4"/>
        <v>101.56400000000001</v>
      </c>
      <c r="G44" s="88">
        <v>69.938000000000002</v>
      </c>
      <c r="H44" s="88">
        <v>31.626000000000001</v>
      </c>
      <c r="I44" s="88">
        <v>99.6</v>
      </c>
      <c r="J44" s="88">
        <f t="shared" si="5"/>
        <v>1.9640000000000128</v>
      </c>
      <c r="K44" s="95">
        <f t="shared" si="6"/>
        <v>101.97188755020082</v>
      </c>
      <c r="L44" s="88">
        <f t="shared" si="7"/>
        <v>114.50266666666666</v>
      </c>
      <c r="M44" s="88">
        <f t="shared" si="8"/>
        <v>-12.938666666666649</v>
      </c>
      <c r="N44" s="95">
        <f t="shared" si="9"/>
        <v>88.700117610070222</v>
      </c>
      <c r="O44" s="95">
        <f t="shared" si="10"/>
        <v>14.783352935011704</v>
      </c>
      <c r="P44" s="88">
        <v>78.718000000000004</v>
      </c>
      <c r="Q44" s="89">
        <f t="shared" si="34"/>
        <v>22.846000000000004</v>
      </c>
      <c r="R44" s="90">
        <f t="shared" si="32"/>
        <v>129.02258695596942</v>
      </c>
    </row>
    <row r="45" spans="1:18" s="87" customFormat="1" ht="65.25" customHeight="1" x14ac:dyDescent="0.25">
      <c r="A45" s="85">
        <f t="shared" si="38"/>
        <v>19</v>
      </c>
      <c r="B45" s="101" t="s">
        <v>88</v>
      </c>
      <c r="C45" s="86" t="s">
        <v>87</v>
      </c>
      <c r="D45" s="88">
        <v>54</v>
      </c>
      <c r="E45" s="88">
        <v>54</v>
      </c>
      <c r="F45" s="88">
        <f t="shared" si="4"/>
        <v>20.492000000000001</v>
      </c>
      <c r="G45" s="88">
        <v>9.3330000000000002</v>
      </c>
      <c r="H45" s="88">
        <v>11.159000000000001</v>
      </c>
      <c r="I45" s="88">
        <v>19.3</v>
      </c>
      <c r="J45" s="88">
        <f t="shared" si="5"/>
        <v>1.1920000000000002</v>
      </c>
      <c r="K45" s="95">
        <f t="shared" si="6"/>
        <v>106.1761658031088</v>
      </c>
      <c r="L45" s="88">
        <f t="shared" si="7"/>
        <v>9</v>
      </c>
      <c r="M45" s="88">
        <f t="shared" si="8"/>
        <v>11.492000000000001</v>
      </c>
      <c r="N45" s="95">
        <f t="shared" si="9"/>
        <v>227.68888888888893</v>
      </c>
      <c r="O45" s="95">
        <f t="shared" si="10"/>
        <v>37.94814814814815</v>
      </c>
      <c r="P45" s="88">
        <v>9.6519999999999992</v>
      </c>
      <c r="Q45" s="89">
        <f t="shared" si="34"/>
        <v>10.840000000000002</v>
      </c>
      <c r="R45" s="90">
        <f t="shared" si="32"/>
        <v>212.30832987981768</v>
      </c>
    </row>
    <row r="46" spans="1:18" s="87" customFormat="1" ht="23.25" x14ac:dyDescent="0.25">
      <c r="A46" s="85">
        <f t="shared" si="38"/>
        <v>20</v>
      </c>
      <c r="B46" s="103" t="s">
        <v>58</v>
      </c>
      <c r="C46" s="28" t="s">
        <v>59</v>
      </c>
      <c r="D46" s="88">
        <v>500</v>
      </c>
      <c r="E46" s="88">
        <v>500</v>
      </c>
      <c r="F46" s="88">
        <f t="shared" si="4"/>
        <v>0</v>
      </c>
      <c r="G46" s="88">
        <v>0</v>
      </c>
      <c r="H46" s="88">
        <v>0</v>
      </c>
      <c r="I46" s="88">
        <v>0</v>
      </c>
      <c r="J46" s="88">
        <f t="shared" si="5"/>
        <v>0</v>
      </c>
      <c r="K46" s="95"/>
      <c r="L46" s="88">
        <f t="shared" si="7"/>
        <v>83.333333333333329</v>
      </c>
      <c r="M46" s="88">
        <f t="shared" si="8"/>
        <v>-83.333333333333329</v>
      </c>
      <c r="N46" s="95">
        <f t="shared" si="9"/>
        <v>0</v>
      </c>
      <c r="O46" s="95">
        <f t="shared" si="10"/>
        <v>0</v>
      </c>
      <c r="P46" s="88">
        <v>0</v>
      </c>
      <c r="Q46" s="89">
        <f t="shared" si="34"/>
        <v>0</v>
      </c>
      <c r="R46" s="90"/>
    </row>
    <row r="47" spans="1:18" s="87" customFormat="1" ht="29.25" customHeight="1" x14ac:dyDescent="0.25">
      <c r="A47" s="85">
        <f t="shared" si="38"/>
        <v>21</v>
      </c>
      <c r="B47" s="101" t="s">
        <v>8</v>
      </c>
      <c r="C47" s="86" t="s">
        <v>20</v>
      </c>
      <c r="D47" s="88">
        <v>4000</v>
      </c>
      <c r="E47" s="88">
        <v>4000</v>
      </c>
      <c r="F47" s="88">
        <f t="shared" si="4"/>
        <v>1436.653</v>
      </c>
      <c r="G47" s="88">
        <v>505.59100000000001</v>
      </c>
      <c r="H47" s="88">
        <v>931.06200000000001</v>
      </c>
      <c r="I47" s="88">
        <v>1245</v>
      </c>
      <c r="J47" s="88">
        <f t="shared" si="5"/>
        <v>191.65300000000002</v>
      </c>
      <c r="K47" s="95">
        <f t="shared" si="6"/>
        <v>115.39381526104418</v>
      </c>
      <c r="L47" s="88">
        <f t="shared" si="7"/>
        <v>666.66666666666663</v>
      </c>
      <c r="M47" s="88">
        <f t="shared" si="8"/>
        <v>769.98633333333339</v>
      </c>
      <c r="N47" s="95">
        <f t="shared" si="9"/>
        <v>215.49795</v>
      </c>
      <c r="O47" s="95">
        <f t="shared" si="10"/>
        <v>35.916325000000001</v>
      </c>
      <c r="P47" s="88">
        <v>2388.9369999999999</v>
      </c>
      <c r="Q47" s="89">
        <f t="shared" si="34"/>
        <v>-952.28399999999988</v>
      </c>
      <c r="R47" s="90">
        <f>F47/P47*100</f>
        <v>60.137751644350615</v>
      </c>
    </row>
    <row r="48" spans="1:18" s="87" customFormat="1" ht="96.75" customHeight="1" x14ac:dyDescent="0.25">
      <c r="A48" s="85">
        <f t="shared" si="38"/>
        <v>22</v>
      </c>
      <c r="B48" s="101" t="s">
        <v>50</v>
      </c>
      <c r="C48" s="86" t="s">
        <v>47</v>
      </c>
      <c r="D48" s="88">
        <v>8000</v>
      </c>
      <c r="E48" s="88">
        <v>8000</v>
      </c>
      <c r="F48" s="88">
        <f t="shared" si="4"/>
        <v>526.58600000000001</v>
      </c>
      <c r="G48" s="88">
        <v>302.25299999999999</v>
      </c>
      <c r="H48" s="88">
        <v>224.333</v>
      </c>
      <c r="I48" s="88">
        <v>520</v>
      </c>
      <c r="J48" s="88">
        <f t="shared" si="5"/>
        <v>6.5860000000000127</v>
      </c>
      <c r="K48" s="95">
        <f t="shared" si="6"/>
        <v>101.26653846153846</v>
      </c>
      <c r="L48" s="88">
        <f t="shared" si="7"/>
        <v>1333.3333333333333</v>
      </c>
      <c r="M48" s="88">
        <f t="shared" si="8"/>
        <v>-806.74733333333324</v>
      </c>
      <c r="N48" s="95">
        <f t="shared" si="9"/>
        <v>39.493950000000005</v>
      </c>
      <c r="O48" s="95">
        <f t="shared" si="10"/>
        <v>6.582325</v>
      </c>
      <c r="P48" s="88">
        <v>172.09300000000002</v>
      </c>
      <c r="Q48" s="89">
        <f t="shared" si="34"/>
        <v>354.49299999999999</v>
      </c>
      <c r="R48" s="90">
        <f>F48/P48*100</f>
        <v>305.98920351205453</v>
      </c>
    </row>
    <row r="49" spans="1:18" s="87" customFormat="1" ht="56.25" x14ac:dyDescent="0.25">
      <c r="A49" s="85">
        <f t="shared" si="38"/>
        <v>23</v>
      </c>
      <c r="B49" s="101" t="s">
        <v>113</v>
      </c>
      <c r="C49" s="86" t="s">
        <v>112</v>
      </c>
      <c r="D49" s="88">
        <v>50</v>
      </c>
      <c r="E49" s="88">
        <v>50</v>
      </c>
      <c r="F49" s="88">
        <f t="shared" si="4"/>
        <v>0</v>
      </c>
      <c r="G49" s="88">
        <v>0</v>
      </c>
      <c r="H49" s="88">
        <v>0</v>
      </c>
      <c r="I49" s="88">
        <v>0</v>
      </c>
      <c r="J49" s="88">
        <f t="shared" si="5"/>
        <v>0</v>
      </c>
      <c r="K49" s="95"/>
      <c r="L49" s="88">
        <f t="shared" si="7"/>
        <v>8.3333333333333339</v>
      </c>
      <c r="M49" s="88">
        <f t="shared" si="8"/>
        <v>-8.3333333333333339</v>
      </c>
      <c r="N49" s="95">
        <f t="shared" si="9"/>
        <v>0</v>
      </c>
      <c r="O49" s="95">
        <f t="shared" si="10"/>
        <v>0</v>
      </c>
      <c r="P49" s="88">
        <v>76.176000000000002</v>
      </c>
      <c r="Q49" s="89">
        <f t="shared" si="34"/>
        <v>-76.176000000000002</v>
      </c>
      <c r="R49" s="90">
        <f t="shared" ref="R49" si="39">F49/P49*100</f>
        <v>0</v>
      </c>
    </row>
    <row r="50" spans="1:18" s="87" customFormat="1" ht="37.5" x14ac:dyDescent="0.25">
      <c r="A50" s="85">
        <f t="shared" si="38"/>
        <v>24</v>
      </c>
      <c r="B50" s="101" t="s">
        <v>78</v>
      </c>
      <c r="C50" s="86" t="s">
        <v>77</v>
      </c>
      <c r="D50" s="88">
        <v>0.1</v>
      </c>
      <c r="E50" s="88">
        <v>0.21</v>
      </c>
      <c r="F50" s="88">
        <f t="shared" si="4"/>
        <v>0.21199999999999999</v>
      </c>
      <c r="G50" s="88">
        <v>0.21199999999999999</v>
      </c>
      <c r="H50" s="88">
        <v>0</v>
      </c>
      <c r="I50" s="88">
        <v>0.21</v>
      </c>
      <c r="J50" s="88">
        <f t="shared" si="5"/>
        <v>2.0000000000000018E-3</v>
      </c>
      <c r="K50" s="95">
        <f t="shared" si="6"/>
        <v>100.95238095238095</v>
      </c>
      <c r="L50" s="88">
        <f t="shared" si="7"/>
        <v>3.4999999999999996E-2</v>
      </c>
      <c r="M50" s="88">
        <f t="shared" si="8"/>
        <v>0.17699999999999999</v>
      </c>
      <c r="N50" s="95">
        <f t="shared" si="9"/>
        <v>605.71428571428578</v>
      </c>
      <c r="O50" s="95">
        <f t="shared" si="10"/>
        <v>100.95238095238095</v>
      </c>
      <c r="P50" s="88">
        <v>0</v>
      </c>
      <c r="Q50" s="89">
        <f t="shared" si="34"/>
        <v>0.21199999999999999</v>
      </c>
      <c r="R50" s="90"/>
    </row>
    <row r="51" spans="1:18" s="139" customFormat="1" ht="34.5" customHeight="1" x14ac:dyDescent="0.3">
      <c r="A51" s="134" t="s">
        <v>145</v>
      </c>
      <c r="B51" s="135"/>
      <c r="C51" s="136"/>
      <c r="D51" s="137">
        <f>D7+D8+D9+D14+D22+D28+D29+D30+D31+D32+D33+D34+D37+D43+D44+D45+D46+D47+D48+D50+D49+D36+D35+D42</f>
        <v>7589718.675999999</v>
      </c>
      <c r="E51" s="137">
        <f>E7+E8+E9+E14+E22+E28+E29+E30+E31+E32+E33+E34+E37+E43+E44+E45+E46+E47+E48+E50+E49+E36+E35+E42</f>
        <v>7592718.676</v>
      </c>
      <c r="F51" s="137">
        <f t="shared" si="4"/>
        <v>1242614.6490000002</v>
      </c>
      <c r="G51" s="137">
        <f>G7+G8+G9+G14+G22+G28+G29+G30+G31+G32+G33+G34+G37+G43+G44+G45+G46+G47+G48+G50+G49+G36+G35+G21</f>
        <v>609143.09500000009</v>
      </c>
      <c r="H51" s="137">
        <f>H7+H8+H9+H14+H22+H28+H29+H30+H31+H32+H33+H34+H37+H43+H44+H45+H46+H47+H48+H50+H49+H36+H35+H21</f>
        <v>633471.554</v>
      </c>
      <c r="I51" s="137">
        <f>I7+I8+I9+I14+I22+I28+I29+I30+I31+I32+I33+I34+I37+I43+I44+I45+I46+I47+I48+I50+I49+I36+I35</f>
        <v>1115461.5</v>
      </c>
      <c r="J51" s="137">
        <f t="shared" si="5"/>
        <v>127153.14900000021</v>
      </c>
      <c r="K51" s="138">
        <f t="shared" si="6"/>
        <v>111.39915174122999</v>
      </c>
      <c r="L51" s="137">
        <f>L7+L8+L9+L14+L22+L28+L29+L30+L31+L32+L33+L34+L37+L43+L44+L45+L46+L47+L48+L50+L49+L36+L35+L21+L42</f>
        <v>1265453.112666666</v>
      </c>
      <c r="M51" s="137">
        <f t="shared" si="8"/>
        <v>-22838.463666665833</v>
      </c>
      <c r="N51" s="138">
        <f t="shared" si="9"/>
        <v>98.195234304767027</v>
      </c>
      <c r="O51" s="138">
        <f t="shared" si="10"/>
        <v>16.36587238412783</v>
      </c>
      <c r="P51" s="137">
        <f>P7+P8+P9+P14+P22+P28+P29+P30+P31+P32+P33+P34+P37+P43+P44+P45+P46+P47+P48+P50+P49+P36+P35+P21</f>
        <v>1047705.2290000001</v>
      </c>
      <c r="Q51" s="49">
        <f t="shared" si="34"/>
        <v>194909.42000000016</v>
      </c>
      <c r="R51" s="50">
        <f>F51/P51*100</f>
        <v>118.60345969505515</v>
      </c>
    </row>
    <row r="52" spans="1:18" s="8" customFormat="1" ht="69" x14ac:dyDescent="0.25">
      <c r="A52" s="22">
        <v>1</v>
      </c>
      <c r="B52" s="97" t="s">
        <v>171</v>
      </c>
      <c r="C52" s="23" t="s">
        <v>172</v>
      </c>
      <c r="D52" s="92">
        <v>30609.4</v>
      </c>
      <c r="E52" s="92">
        <v>30609.4</v>
      </c>
      <c r="F52" s="88">
        <f t="shared" si="4"/>
        <v>5101.6000000000004</v>
      </c>
      <c r="G52" s="88">
        <v>2550.8000000000002</v>
      </c>
      <c r="H52" s="88">
        <v>2550.8000000000002</v>
      </c>
      <c r="I52" s="88">
        <v>5101.6000000000004</v>
      </c>
      <c r="J52" s="88">
        <f t="shared" ref="J52:J53" si="40">F52-I52</f>
        <v>0</v>
      </c>
      <c r="K52" s="95">
        <f t="shared" ref="K52:K53" si="41">F52/I52*100</f>
        <v>100</v>
      </c>
      <c r="L52" s="88">
        <f>I52</f>
        <v>5101.6000000000004</v>
      </c>
      <c r="M52" s="88">
        <f t="shared" ref="M52:M53" si="42">F52-L52</f>
        <v>0</v>
      </c>
      <c r="N52" s="95">
        <f t="shared" ref="N52:N53" si="43">F52/L52*100</f>
        <v>100</v>
      </c>
      <c r="O52" s="95">
        <f t="shared" ref="O52:O53" si="44">F52/E52*100</f>
        <v>16.666775565675902</v>
      </c>
      <c r="P52" s="88"/>
      <c r="Q52" s="89">
        <f t="shared" si="34"/>
        <v>5101.6000000000004</v>
      </c>
      <c r="R52" s="90"/>
    </row>
    <row r="53" spans="1:18" s="8" customFormat="1" ht="34.5" x14ac:dyDescent="0.25">
      <c r="A53" s="22">
        <f>A52+1</f>
        <v>2</v>
      </c>
      <c r="B53" s="97" t="s">
        <v>173</v>
      </c>
      <c r="C53" s="23" t="s">
        <v>174</v>
      </c>
      <c r="D53" s="92"/>
      <c r="E53" s="92">
        <v>68411.899999999994</v>
      </c>
      <c r="F53" s="88">
        <f t="shared" si="4"/>
        <v>27364.799999999999</v>
      </c>
      <c r="G53" s="88">
        <v>13682.4</v>
      </c>
      <c r="H53" s="88">
        <v>13682.4</v>
      </c>
      <c r="I53" s="88">
        <v>27364.799999999999</v>
      </c>
      <c r="J53" s="88">
        <f t="shared" si="40"/>
        <v>0</v>
      </c>
      <c r="K53" s="95">
        <f t="shared" si="41"/>
        <v>100</v>
      </c>
      <c r="L53" s="88">
        <f t="shared" ref="L53:L66" si="45">I53</f>
        <v>27364.799999999999</v>
      </c>
      <c r="M53" s="88">
        <f t="shared" si="42"/>
        <v>0</v>
      </c>
      <c r="N53" s="95">
        <f t="shared" si="43"/>
        <v>100</v>
      </c>
      <c r="O53" s="95">
        <f t="shared" si="44"/>
        <v>40.000058469359864</v>
      </c>
      <c r="P53" s="88"/>
      <c r="Q53" s="89">
        <f t="shared" si="34"/>
        <v>27364.799999999999</v>
      </c>
      <c r="R53" s="90"/>
    </row>
    <row r="54" spans="1:18" s="8" customFormat="1" ht="23.25" x14ac:dyDescent="0.25">
      <c r="A54" s="22">
        <f t="shared" ref="A54:A60" si="46">A53+1</f>
        <v>3</v>
      </c>
      <c r="B54" s="97" t="s">
        <v>132</v>
      </c>
      <c r="C54" s="23" t="s">
        <v>52</v>
      </c>
      <c r="D54" s="92"/>
      <c r="E54" s="92">
        <v>842682.8</v>
      </c>
      <c r="F54" s="88">
        <f t="shared" si="4"/>
        <v>192805.8</v>
      </c>
      <c r="G54" s="88">
        <v>96402.9</v>
      </c>
      <c r="H54" s="88">
        <v>96402.9</v>
      </c>
      <c r="I54" s="88">
        <v>192805.8</v>
      </c>
      <c r="J54" s="88">
        <f t="shared" si="5"/>
        <v>0</v>
      </c>
      <c r="K54" s="95">
        <f t="shared" si="6"/>
        <v>100</v>
      </c>
      <c r="L54" s="88">
        <f t="shared" si="45"/>
        <v>192805.8</v>
      </c>
      <c r="M54" s="88">
        <f t="shared" si="8"/>
        <v>0</v>
      </c>
      <c r="N54" s="95">
        <f t="shared" si="9"/>
        <v>100</v>
      </c>
      <c r="O54" s="95">
        <f t="shared" si="10"/>
        <v>22.879997076005345</v>
      </c>
      <c r="P54" s="88">
        <v>137279.6</v>
      </c>
      <c r="Q54" s="89">
        <f t="shared" si="34"/>
        <v>55526.199999999983</v>
      </c>
      <c r="R54" s="90">
        <f t="shared" ref="R54:R57" si="47">F54/P54*100</f>
        <v>140.44752461399946</v>
      </c>
    </row>
    <row r="55" spans="1:18" s="8" customFormat="1" ht="34.5" x14ac:dyDescent="0.25">
      <c r="A55" s="22">
        <f t="shared" si="46"/>
        <v>4</v>
      </c>
      <c r="B55" s="97" t="s">
        <v>165</v>
      </c>
      <c r="C55" s="23" t="s">
        <v>164</v>
      </c>
      <c r="D55" s="92"/>
      <c r="E55" s="92">
        <v>2002</v>
      </c>
      <c r="F55" s="88">
        <f t="shared" si="4"/>
        <v>667.4</v>
      </c>
      <c r="G55" s="88"/>
      <c r="H55" s="88">
        <v>667.4</v>
      </c>
      <c r="I55" s="88">
        <v>667.4</v>
      </c>
      <c r="J55" s="88">
        <f t="shared" si="5"/>
        <v>0</v>
      </c>
      <c r="K55" s="95">
        <f t="shared" si="6"/>
        <v>100</v>
      </c>
      <c r="L55" s="88">
        <f t="shared" si="45"/>
        <v>667.4</v>
      </c>
      <c r="M55" s="88">
        <f t="shared" ref="M55:M56" si="48">F55-L55</f>
        <v>0</v>
      </c>
      <c r="N55" s="95">
        <f t="shared" ref="N55" si="49">F55/L55*100</f>
        <v>100</v>
      </c>
      <c r="O55" s="95">
        <f t="shared" si="10"/>
        <v>33.336663336663335</v>
      </c>
      <c r="P55" s="88">
        <v>706</v>
      </c>
      <c r="Q55" s="89">
        <f t="shared" si="34"/>
        <v>-38.600000000000023</v>
      </c>
      <c r="R55" s="90">
        <f t="shared" si="47"/>
        <v>94.532577903682707</v>
      </c>
    </row>
    <row r="56" spans="1:18" s="8" customFormat="1" ht="51.75" x14ac:dyDescent="0.25">
      <c r="A56" s="22">
        <f t="shared" si="46"/>
        <v>5</v>
      </c>
      <c r="B56" s="97" t="s">
        <v>170</v>
      </c>
      <c r="C56" s="23" t="s">
        <v>169</v>
      </c>
      <c r="D56" s="92"/>
      <c r="E56" s="92">
        <v>6918.2</v>
      </c>
      <c r="F56" s="88">
        <f t="shared" si="4"/>
        <v>0</v>
      </c>
      <c r="G56" s="88"/>
      <c r="H56" s="88"/>
      <c r="I56" s="88"/>
      <c r="J56" s="88">
        <f t="shared" si="5"/>
        <v>0</v>
      </c>
      <c r="K56" s="95"/>
      <c r="L56" s="88">
        <f t="shared" si="45"/>
        <v>0</v>
      </c>
      <c r="M56" s="88">
        <f t="shared" si="48"/>
        <v>0</v>
      </c>
      <c r="N56" s="95"/>
      <c r="O56" s="95">
        <f t="shared" si="10"/>
        <v>0</v>
      </c>
      <c r="P56" s="88"/>
      <c r="Q56" s="89">
        <f t="shared" si="34"/>
        <v>0</v>
      </c>
      <c r="R56" s="90"/>
    </row>
    <row r="57" spans="1:18" s="8" customFormat="1" ht="34.5" x14ac:dyDescent="0.25">
      <c r="A57" s="22">
        <f t="shared" si="46"/>
        <v>6</v>
      </c>
      <c r="B57" s="97" t="s">
        <v>167</v>
      </c>
      <c r="C57" s="23" t="s">
        <v>166</v>
      </c>
      <c r="D57" s="92"/>
      <c r="E57" s="92">
        <v>82335.600000000006</v>
      </c>
      <c r="F57" s="88">
        <f t="shared" si="4"/>
        <v>27445.200000000001</v>
      </c>
      <c r="G57" s="88">
        <v>13722.6</v>
      </c>
      <c r="H57" s="88">
        <v>13722.6</v>
      </c>
      <c r="I57" s="88">
        <v>27445.200000000001</v>
      </c>
      <c r="J57" s="88">
        <f t="shared" si="5"/>
        <v>0</v>
      </c>
      <c r="K57" s="95">
        <f t="shared" si="6"/>
        <v>100</v>
      </c>
      <c r="L57" s="88">
        <f t="shared" si="45"/>
        <v>27445.200000000001</v>
      </c>
      <c r="M57" s="88">
        <f t="shared" ref="M57" si="50">F57-L57</f>
        <v>0</v>
      </c>
      <c r="N57" s="95">
        <f t="shared" ref="N57" si="51">F57/L57*100</f>
        <v>100</v>
      </c>
      <c r="O57" s="95">
        <f t="shared" ref="O57" si="52">F57/E57*100</f>
        <v>33.333333333333329</v>
      </c>
      <c r="P57" s="88">
        <v>12425.4</v>
      </c>
      <c r="Q57" s="89">
        <f t="shared" si="34"/>
        <v>15019.800000000001</v>
      </c>
      <c r="R57" s="90">
        <f t="shared" si="47"/>
        <v>220.87981071031919</v>
      </c>
    </row>
    <row r="58" spans="1:18" s="8" customFormat="1" ht="34.5" x14ac:dyDescent="0.25">
      <c r="A58" s="22">
        <f t="shared" si="46"/>
        <v>7</v>
      </c>
      <c r="B58" s="98" t="s">
        <v>133</v>
      </c>
      <c r="C58" s="69" t="s">
        <v>109</v>
      </c>
      <c r="D58" s="92">
        <v>30295.7</v>
      </c>
      <c r="E58" s="92">
        <v>16327.15</v>
      </c>
      <c r="F58" s="88">
        <f t="shared" si="4"/>
        <v>3736.55</v>
      </c>
      <c r="G58" s="88">
        <v>1868.95</v>
      </c>
      <c r="H58" s="88">
        <v>1867.6</v>
      </c>
      <c r="I58" s="88">
        <v>3736.55</v>
      </c>
      <c r="J58" s="88">
        <f t="shared" si="5"/>
        <v>0</v>
      </c>
      <c r="K58" s="95">
        <f t="shared" si="6"/>
        <v>100</v>
      </c>
      <c r="L58" s="88">
        <f t="shared" si="45"/>
        <v>3736.55</v>
      </c>
      <c r="M58" s="88">
        <f t="shared" si="8"/>
        <v>0</v>
      </c>
      <c r="N58" s="95">
        <f t="shared" si="9"/>
        <v>100</v>
      </c>
      <c r="O58" s="95">
        <f t="shared" si="10"/>
        <v>22.885500531323594</v>
      </c>
      <c r="P58" s="88">
        <v>4273.0540000000001</v>
      </c>
      <c r="Q58" s="89">
        <f t="shared" si="34"/>
        <v>-536.50399999999991</v>
      </c>
      <c r="R58" s="90">
        <f>F58/P58*100</f>
        <v>87.444483500559556</v>
      </c>
    </row>
    <row r="59" spans="1:18" s="8" customFormat="1" ht="69" x14ac:dyDescent="0.25">
      <c r="A59" s="22">
        <f t="shared" si="46"/>
        <v>8</v>
      </c>
      <c r="B59" s="98" t="s">
        <v>175</v>
      </c>
      <c r="C59" s="69" t="s">
        <v>176</v>
      </c>
      <c r="D59" s="92"/>
      <c r="E59" s="92">
        <v>7240.4160000000002</v>
      </c>
      <c r="F59" s="88">
        <f t="shared" si="4"/>
        <v>1183.211</v>
      </c>
      <c r="G59" s="88">
        <v>591.60599999999999</v>
      </c>
      <c r="H59" s="88">
        <v>591.60500000000002</v>
      </c>
      <c r="I59" s="88">
        <v>1183.211</v>
      </c>
      <c r="J59" s="88">
        <f t="shared" si="5"/>
        <v>0</v>
      </c>
      <c r="K59" s="95">
        <f t="shared" ref="K59" si="53">F59/I59*100</f>
        <v>100</v>
      </c>
      <c r="L59" s="88">
        <f t="shared" si="45"/>
        <v>1183.211</v>
      </c>
      <c r="M59" s="88">
        <f t="shared" ref="M59" si="54">F59-L59</f>
        <v>0</v>
      </c>
      <c r="N59" s="95">
        <f t="shared" ref="N59" si="55">F59/L59*100</f>
        <v>100</v>
      </c>
      <c r="O59" s="95">
        <f t="shared" ref="O59" si="56">F59/E59*100</f>
        <v>16.341754396432471</v>
      </c>
      <c r="P59" s="88">
        <v>773.75400000000002</v>
      </c>
      <c r="Q59" s="89">
        <f t="shared" si="34"/>
        <v>409.45699999999999</v>
      </c>
      <c r="R59" s="90">
        <f>F59/P59*100</f>
        <v>152.91824016418656</v>
      </c>
    </row>
    <row r="60" spans="1:18" s="8" customFormat="1" ht="23.25" x14ac:dyDescent="0.25">
      <c r="A60" s="22">
        <f t="shared" si="46"/>
        <v>9</v>
      </c>
      <c r="B60" s="99" t="s">
        <v>134</v>
      </c>
      <c r="C60" s="69" t="s">
        <v>101</v>
      </c>
      <c r="D60" s="92">
        <f>SUM(D61:D66)</f>
        <v>1902.8910000000001</v>
      </c>
      <c r="E60" s="92">
        <f>SUM(E61:E66)</f>
        <v>2373.4520000000002</v>
      </c>
      <c r="F60" s="88">
        <f t="shared" si="4"/>
        <v>264.745</v>
      </c>
      <c r="G60" s="88">
        <f>SUM(G61:G66)</f>
        <v>4</v>
      </c>
      <c r="H60" s="88">
        <f>SUM(H61:H66)</f>
        <v>260.745</v>
      </c>
      <c r="I60" s="88">
        <f>SUM(I61:I66)</f>
        <v>542.5329999999999</v>
      </c>
      <c r="J60" s="88">
        <f t="shared" si="5"/>
        <v>-277.7879999999999</v>
      </c>
      <c r="K60" s="95">
        <f t="shared" si="6"/>
        <v>48.797953304222979</v>
      </c>
      <c r="L60" s="88">
        <f>I60</f>
        <v>542.5329999999999</v>
      </c>
      <c r="M60" s="88">
        <f t="shared" si="8"/>
        <v>-277.7879999999999</v>
      </c>
      <c r="N60" s="95">
        <f t="shared" si="9"/>
        <v>48.797953304222979</v>
      </c>
      <c r="O60" s="95">
        <f t="shared" si="10"/>
        <v>11.154428233644497</v>
      </c>
      <c r="P60" s="88">
        <f>SUM(P61:P66)</f>
        <v>258</v>
      </c>
      <c r="Q60" s="89">
        <f t="shared" si="34"/>
        <v>6.7450000000000045</v>
      </c>
      <c r="R60" s="90"/>
    </row>
    <row r="61" spans="1:18" s="32" customFormat="1" ht="34.5" x14ac:dyDescent="0.25">
      <c r="A61" s="31" t="s">
        <v>180</v>
      </c>
      <c r="B61" s="100" t="s">
        <v>135</v>
      </c>
      <c r="C61" s="59"/>
      <c r="D61" s="93">
        <v>48</v>
      </c>
      <c r="E61" s="93">
        <v>48</v>
      </c>
      <c r="F61" s="91">
        <f t="shared" si="4"/>
        <v>6.7450000000000001</v>
      </c>
      <c r="G61" s="91">
        <v>4</v>
      </c>
      <c r="H61" s="91">
        <v>2.7450000000000001</v>
      </c>
      <c r="I61" s="91">
        <v>8</v>
      </c>
      <c r="J61" s="91">
        <f t="shared" si="5"/>
        <v>-1.2549999999999999</v>
      </c>
      <c r="K61" s="80">
        <f t="shared" si="6"/>
        <v>84.3125</v>
      </c>
      <c r="L61" s="91">
        <f t="shared" si="45"/>
        <v>8</v>
      </c>
      <c r="M61" s="91">
        <f t="shared" si="8"/>
        <v>-1.2549999999999999</v>
      </c>
      <c r="N61" s="80">
        <f t="shared" si="9"/>
        <v>84.3125</v>
      </c>
      <c r="O61" s="80">
        <f t="shared" si="10"/>
        <v>14.052083333333334</v>
      </c>
      <c r="P61" s="91">
        <v>0</v>
      </c>
      <c r="Q61" s="66">
        <f t="shared" si="34"/>
        <v>6.7450000000000001</v>
      </c>
      <c r="R61" s="67"/>
    </row>
    <row r="62" spans="1:18" s="32" customFormat="1" ht="34.5" x14ac:dyDescent="0.25">
      <c r="A62" s="31" t="s">
        <v>181</v>
      </c>
      <c r="B62" s="100" t="s">
        <v>136</v>
      </c>
      <c r="C62" s="59"/>
      <c r="D62" s="93">
        <v>1246.7</v>
      </c>
      <c r="E62" s="93">
        <v>1246.7</v>
      </c>
      <c r="F62" s="91">
        <f t="shared" si="4"/>
        <v>208</v>
      </c>
      <c r="G62" s="91">
        <v>0</v>
      </c>
      <c r="H62" s="91">
        <v>208</v>
      </c>
      <c r="I62" s="91">
        <v>208</v>
      </c>
      <c r="J62" s="91">
        <f t="shared" si="5"/>
        <v>0</v>
      </c>
      <c r="K62" s="80">
        <f t="shared" si="6"/>
        <v>100</v>
      </c>
      <c r="L62" s="91">
        <f t="shared" si="45"/>
        <v>208</v>
      </c>
      <c r="M62" s="91">
        <f t="shared" si="8"/>
        <v>0</v>
      </c>
      <c r="N62" s="80">
        <f t="shared" si="9"/>
        <v>100</v>
      </c>
      <c r="O62" s="80">
        <f t="shared" si="10"/>
        <v>16.68404588112617</v>
      </c>
      <c r="P62" s="91">
        <v>208</v>
      </c>
      <c r="Q62" s="66">
        <f t="shared" si="34"/>
        <v>0</v>
      </c>
      <c r="R62" s="67"/>
    </row>
    <row r="63" spans="1:18" s="32" customFormat="1" ht="51.75" x14ac:dyDescent="0.25">
      <c r="A63" s="31" t="s">
        <v>182</v>
      </c>
      <c r="B63" s="100" t="s">
        <v>137</v>
      </c>
      <c r="C63" s="59"/>
      <c r="D63" s="93">
        <v>349.3</v>
      </c>
      <c r="E63" s="93">
        <v>349.3</v>
      </c>
      <c r="F63" s="91">
        <f t="shared" si="4"/>
        <v>0</v>
      </c>
      <c r="G63" s="91">
        <v>0</v>
      </c>
      <c r="H63" s="91"/>
      <c r="I63" s="91">
        <v>116.434</v>
      </c>
      <c r="J63" s="91">
        <f t="shared" si="5"/>
        <v>-116.434</v>
      </c>
      <c r="K63" s="80">
        <f t="shared" si="6"/>
        <v>0</v>
      </c>
      <c r="L63" s="91">
        <f t="shared" si="45"/>
        <v>116.434</v>
      </c>
      <c r="M63" s="91">
        <f t="shared" si="8"/>
        <v>-116.434</v>
      </c>
      <c r="N63" s="80">
        <f t="shared" si="9"/>
        <v>0</v>
      </c>
      <c r="O63" s="80">
        <f t="shared" si="10"/>
        <v>0</v>
      </c>
      <c r="P63" s="91">
        <v>0</v>
      </c>
      <c r="Q63" s="66">
        <f t="shared" si="34"/>
        <v>0</v>
      </c>
      <c r="R63" s="67"/>
    </row>
    <row r="64" spans="1:18" s="32" customFormat="1" ht="51.75" x14ac:dyDescent="0.25">
      <c r="A64" s="31" t="s">
        <v>183</v>
      </c>
      <c r="B64" s="100" t="s">
        <v>193</v>
      </c>
      <c r="C64" s="59"/>
      <c r="D64" s="93"/>
      <c r="E64" s="93">
        <v>123.15900000000001</v>
      </c>
      <c r="F64" s="91">
        <f t="shared" si="4"/>
        <v>0</v>
      </c>
      <c r="G64" s="91"/>
      <c r="H64" s="91"/>
      <c r="I64" s="91">
        <v>123.15900000000001</v>
      </c>
      <c r="J64" s="91">
        <f t="shared" ref="J64" si="57">F64-I64</f>
        <v>-123.15900000000001</v>
      </c>
      <c r="K64" s="80">
        <f t="shared" si="6"/>
        <v>0</v>
      </c>
      <c r="L64" s="91">
        <f t="shared" ref="L64" si="58">I64</f>
        <v>123.15900000000001</v>
      </c>
      <c r="M64" s="91">
        <f t="shared" ref="M64" si="59">F64-L64</f>
        <v>-123.15900000000001</v>
      </c>
      <c r="N64" s="80">
        <f t="shared" ref="N64" si="60">F64/L64*100</f>
        <v>0</v>
      </c>
      <c r="O64" s="80">
        <f t="shared" si="10"/>
        <v>0</v>
      </c>
      <c r="P64" s="91"/>
      <c r="Q64" s="66"/>
      <c r="R64" s="67"/>
    </row>
    <row r="65" spans="1:18" s="32" customFormat="1" ht="69" x14ac:dyDescent="0.25">
      <c r="A65" s="31" t="s">
        <v>194</v>
      </c>
      <c r="B65" s="100" t="s">
        <v>168</v>
      </c>
      <c r="C65" s="59"/>
      <c r="D65" s="93">
        <v>258.89100000000002</v>
      </c>
      <c r="E65" s="93">
        <v>258.89100000000002</v>
      </c>
      <c r="F65" s="91">
        <f t="shared" si="4"/>
        <v>50</v>
      </c>
      <c r="G65" s="91">
        <v>0</v>
      </c>
      <c r="H65" s="91">
        <v>50</v>
      </c>
      <c r="I65" s="91">
        <v>50</v>
      </c>
      <c r="J65" s="91">
        <f t="shared" si="5"/>
        <v>0</v>
      </c>
      <c r="K65" s="80">
        <f t="shared" si="6"/>
        <v>100</v>
      </c>
      <c r="L65" s="91">
        <f t="shared" si="45"/>
        <v>50</v>
      </c>
      <c r="M65" s="91">
        <f t="shared" si="8"/>
        <v>0</v>
      </c>
      <c r="N65" s="80">
        <f t="shared" si="9"/>
        <v>100</v>
      </c>
      <c r="O65" s="80">
        <f t="shared" si="10"/>
        <v>19.313147231846607</v>
      </c>
      <c r="P65" s="91">
        <v>50</v>
      </c>
      <c r="Q65" s="66">
        <f t="shared" si="34"/>
        <v>0</v>
      </c>
      <c r="R65" s="67"/>
    </row>
    <row r="66" spans="1:18" s="32" customFormat="1" ht="56.25" x14ac:dyDescent="0.25">
      <c r="A66" s="31" t="s">
        <v>195</v>
      </c>
      <c r="B66" s="96" t="s">
        <v>148</v>
      </c>
      <c r="C66" s="59"/>
      <c r="D66" s="93"/>
      <c r="E66" s="93">
        <v>347.40199999999999</v>
      </c>
      <c r="F66" s="91">
        <f t="shared" si="4"/>
        <v>0</v>
      </c>
      <c r="G66" s="91">
        <v>0</v>
      </c>
      <c r="H66" s="91"/>
      <c r="I66" s="91">
        <v>36.94</v>
      </c>
      <c r="J66" s="91">
        <f t="shared" si="5"/>
        <v>-36.94</v>
      </c>
      <c r="K66" s="80">
        <f t="shared" si="6"/>
        <v>0</v>
      </c>
      <c r="L66" s="91">
        <f t="shared" si="45"/>
        <v>36.94</v>
      </c>
      <c r="M66" s="91">
        <f t="shared" si="8"/>
        <v>-36.94</v>
      </c>
      <c r="N66" s="80">
        <f t="shared" si="9"/>
        <v>0</v>
      </c>
      <c r="O66" s="80">
        <f t="shared" si="10"/>
        <v>0</v>
      </c>
      <c r="P66" s="91">
        <v>0</v>
      </c>
      <c r="Q66" s="66">
        <f t="shared" si="34"/>
        <v>0</v>
      </c>
      <c r="R66" s="67"/>
    </row>
    <row r="67" spans="1:18" s="35" customFormat="1" ht="27.75" customHeight="1" x14ac:dyDescent="0.3">
      <c r="A67" s="140"/>
      <c r="B67" s="36" t="s">
        <v>29</v>
      </c>
      <c r="C67" s="141"/>
      <c r="D67" s="84">
        <f>D71+D70+D69</f>
        <v>62807.991000000002</v>
      </c>
      <c r="E67" s="84">
        <f>E71+E70+E69</f>
        <v>1058900.9180000001</v>
      </c>
      <c r="F67" s="84">
        <f t="shared" si="4"/>
        <v>258569.30599999998</v>
      </c>
      <c r="G67" s="84">
        <f t="shared" ref="G67:H67" si="61">G71+G70+G69</f>
        <v>128823.25599999999</v>
      </c>
      <c r="H67" s="84">
        <f t="shared" si="61"/>
        <v>129746.04999999999</v>
      </c>
      <c r="I67" s="84">
        <f t="shared" ref="I67" si="62">I71+I70+I69</f>
        <v>258847.09399999998</v>
      </c>
      <c r="J67" s="84">
        <f t="shared" si="5"/>
        <v>-277.78800000000047</v>
      </c>
      <c r="K67" s="78">
        <f t="shared" si="6"/>
        <v>99.892682588895511</v>
      </c>
      <c r="L67" s="84">
        <f t="shared" ref="L67" si="63">L71+L70+L69</f>
        <v>258847.09399999998</v>
      </c>
      <c r="M67" s="84">
        <f t="shared" si="8"/>
        <v>-277.78800000000047</v>
      </c>
      <c r="N67" s="78">
        <f t="shared" si="9"/>
        <v>99.892682588895511</v>
      </c>
      <c r="O67" s="78">
        <f t="shared" si="10"/>
        <v>24.418649715440132</v>
      </c>
      <c r="P67" s="84">
        <f t="shared" ref="P67" si="64">P71+P70+P69</f>
        <v>155715.80799999999</v>
      </c>
      <c r="Q67" s="49">
        <f t="shared" si="34"/>
        <v>102853.49799999999</v>
      </c>
      <c r="R67" s="50">
        <f>F67/P67*100</f>
        <v>166.05205940298623</v>
      </c>
    </row>
    <row r="68" spans="1:18" s="11" customFormat="1" ht="23.25" x14ac:dyDescent="0.25">
      <c r="A68" s="10"/>
      <c r="B68" s="75" t="s">
        <v>89</v>
      </c>
      <c r="C68" s="9"/>
      <c r="D68" s="94"/>
      <c r="E68" s="94"/>
      <c r="F68" s="94"/>
      <c r="G68" s="94"/>
      <c r="H68" s="94"/>
      <c r="I68" s="94"/>
      <c r="J68" s="94"/>
      <c r="K68" s="81"/>
      <c r="L68" s="94"/>
      <c r="M68" s="94"/>
      <c r="N68" s="81"/>
      <c r="O68" s="81"/>
      <c r="P68" s="94"/>
      <c r="Q68" s="49"/>
      <c r="R68" s="50"/>
    </row>
    <row r="69" spans="1:18" s="11" customFormat="1" ht="22.5" x14ac:dyDescent="0.25">
      <c r="A69" s="10"/>
      <c r="B69" s="70" t="s">
        <v>131</v>
      </c>
      <c r="C69" s="24"/>
      <c r="D69" s="84">
        <f>D52</f>
        <v>30609.4</v>
      </c>
      <c r="E69" s="84">
        <f>E52</f>
        <v>30609.4</v>
      </c>
      <c r="F69" s="84">
        <f t="shared" si="4"/>
        <v>5101.6000000000004</v>
      </c>
      <c r="G69" s="84">
        <f>G52</f>
        <v>2550.8000000000002</v>
      </c>
      <c r="H69" s="84">
        <f>H52</f>
        <v>2550.8000000000002</v>
      </c>
      <c r="I69" s="84">
        <f>I52</f>
        <v>5101.6000000000004</v>
      </c>
      <c r="J69" s="84">
        <f t="shared" ref="J69" si="65">F69-I69</f>
        <v>0</v>
      </c>
      <c r="K69" s="78">
        <f t="shared" ref="K69" si="66">F69/I69*100</f>
        <v>100</v>
      </c>
      <c r="L69" s="84">
        <f>L52</f>
        <v>5101.6000000000004</v>
      </c>
      <c r="M69" s="84">
        <f t="shared" ref="M69" si="67">F69-L69</f>
        <v>0</v>
      </c>
      <c r="N69" s="78">
        <f t="shared" ref="N69" si="68">F69/L69*100</f>
        <v>100</v>
      </c>
      <c r="O69" s="78">
        <f t="shared" ref="O69" si="69">F69/E69*100</f>
        <v>16.666775565675902</v>
      </c>
      <c r="P69" s="84"/>
      <c r="Q69" s="49">
        <f>F69-P69</f>
        <v>5101.6000000000004</v>
      </c>
      <c r="R69" s="50"/>
    </row>
    <row r="70" spans="1:18" s="11" customFormat="1" ht="22.5" hidden="1" x14ac:dyDescent="0.25">
      <c r="A70" s="10"/>
      <c r="B70" s="70" t="s">
        <v>102</v>
      </c>
      <c r="C70" s="24"/>
      <c r="D70" s="84"/>
      <c r="E70" s="84"/>
      <c r="F70" s="84">
        <f t="shared" si="4"/>
        <v>0</v>
      </c>
      <c r="G70" s="84"/>
      <c r="H70" s="84"/>
      <c r="I70" s="84"/>
      <c r="J70" s="84"/>
      <c r="K70" s="78"/>
      <c r="L70" s="84"/>
      <c r="M70" s="84">
        <f t="shared" si="8"/>
        <v>0</v>
      </c>
      <c r="N70" s="78"/>
      <c r="O70" s="78"/>
      <c r="P70" s="84"/>
      <c r="Q70" s="49"/>
      <c r="R70" s="50"/>
    </row>
    <row r="71" spans="1:18" s="11" customFormat="1" ht="26.25" customHeight="1" x14ac:dyDescent="0.25">
      <c r="A71" s="10"/>
      <c r="B71" s="70" t="s">
        <v>66</v>
      </c>
      <c r="C71" s="24"/>
      <c r="D71" s="84">
        <f>D72+D73</f>
        <v>32198.591</v>
      </c>
      <c r="E71" s="84">
        <f>E72+E73</f>
        <v>1028291.518</v>
      </c>
      <c r="F71" s="84">
        <f t="shared" si="4"/>
        <v>253467.70599999998</v>
      </c>
      <c r="G71" s="84">
        <f>G72+G73</f>
        <v>126272.45599999999</v>
      </c>
      <c r="H71" s="84">
        <f>H72+H73</f>
        <v>127195.24999999999</v>
      </c>
      <c r="I71" s="84">
        <f>I72+I73</f>
        <v>253745.49399999998</v>
      </c>
      <c r="J71" s="84">
        <f t="shared" si="5"/>
        <v>-277.78800000000047</v>
      </c>
      <c r="K71" s="78">
        <f t="shared" si="6"/>
        <v>99.890524952533738</v>
      </c>
      <c r="L71" s="84">
        <f>L72+L73</f>
        <v>253745.49399999998</v>
      </c>
      <c r="M71" s="84">
        <f t="shared" si="8"/>
        <v>-277.78800000000047</v>
      </c>
      <c r="N71" s="78">
        <f t="shared" si="9"/>
        <v>99.890524952533738</v>
      </c>
      <c r="O71" s="78">
        <f t="shared" si="10"/>
        <v>24.649401610643253</v>
      </c>
      <c r="P71" s="84">
        <f>P72+P73</f>
        <v>155715.80799999999</v>
      </c>
      <c r="Q71" s="49">
        <f>F71-P71</f>
        <v>97751.897999999986</v>
      </c>
      <c r="R71" s="50">
        <f>F71/P71*100</f>
        <v>162.77583455110735</v>
      </c>
    </row>
    <row r="72" spans="1:18" s="6" customFormat="1" ht="24.75" customHeight="1" x14ac:dyDescent="0.25">
      <c r="A72" s="12"/>
      <c r="B72" s="15" t="s">
        <v>93</v>
      </c>
      <c r="C72" s="15"/>
      <c r="D72" s="93">
        <f>D54</f>
        <v>0</v>
      </c>
      <c r="E72" s="93">
        <f>E54+E53+E57+E55+E56</f>
        <v>1002350.5</v>
      </c>
      <c r="F72" s="93">
        <f t="shared" ref="F72:F106" si="70">SUM(G72:H72)</f>
        <v>248283.19999999998</v>
      </c>
      <c r="G72" s="93">
        <f>G54+G55+G57+G56+G53</f>
        <v>123807.9</v>
      </c>
      <c r="H72" s="93">
        <f>H54+H55+H57+H56+H53</f>
        <v>124475.29999999999</v>
      </c>
      <c r="I72" s="93">
        <f>I54+I55+I57+I56+I53</f>
        <v>248283.19999999998</v>
      </c>
      <c r="J72" s="93">
        <f t="shared" si="5"/>
        <v>0</v>
      </c>
      <c r="K72" s="82">
        <f t="shared" si="6"/>
        <v>100</v>
      </c>
      <c r="L72" s="93">
        <f>L54+L55+L57+L56+L53</f>
        <v>248283.19999999998</v>
      </c>
      <c r="M72" s="93">
        <f t="shared" si="8"/>
        <v>0</v>
      </c>
      <c r="N72" s="82">
        <f t="shared" si="9"/>
        <v>100</v>
      </c>
      <c r="O72" s="82">
        <f t="shared" si="10"/>
        <v>24.770097884921491</v>
      </c>
      <c r="P72" s="93">
        <f t="shared" ref="P72" si="71">P54+P55+P57+P56</f>
        <v>150411</v>
      </c>
      <c r="Q72" s="66">
        <f>F72-P72</f>
        <v>97872.199999999983</v>
      </c>
      <c r="R72" s="67">
        <f>F72/P72*100</f>
        <v>165.06984196634554</v>
      </c>
    </row>
    <row r="73" spans="1:18" s="6" customFormat="1" ht="33.75" customHeight="1" x14ac:dyDescent="0.25">
      <c r="A73" s="12"/>
      <c r="B73" s="76" t="s">
        <v>92</v>
      </c>
      <c r="C73" s="15"/>
      <c r="D73" s="93">
        <f>D58+D60</f>
        <v>32198.591</v>
      </c>
      <c r="E73" s="93">
        <f>E58+E60+E59</f>
        <v>25941.018</v>
      </c>
      <c r="F73" s="93">
        <f t="shared" si="70"/>
        <v>5184.5059999999994</v>
      </c>
      <c r="G73" s="93">
        <f>G58+G60+G59</f>
        <v>2464.556</v>
      </c>
      <c r="H73" s="93">
        <f>H58+H60+H59</f>
        <v>2719.95</v>
      </c>
      <c r="I73" s="93">
        <f>I58+I60+I59</f>
        <v>5462.2940000000008</v>
      </c>
      <c r="J73" s="93">
        <f t="shared" si="5"/>
        <v>-277.78800000000138</v>
      </c>
      <c r="K73" s="82">
        <f t="shared" si="6"/>
        <v>94.914444370808283</v>
      </c>
      <c r="L73" s="93">
        <f>L58+L60+L59</f>
        <v>5462.2940000000008</v>
      </c>
      <c r="M73" s="93">
        <f t="shared" si="8"/>
        <v>-277.78800000000138</v>
      </c>
      <c r="N73" s="82">
        <f t="shared" si="9"/>
        <v>94.914444370808283</v>
      </c>
      <c r="O73" s="82">
        <f t="shared" si="10"/>
        <v>19.985746126077238</v>
      </c>
      <c r="P73" s="93">
        <f>P58+P60+P59</f>
        <v>5304.808</v>
      </c>
      <c r="Q73" s="66">
        <f>F73-P73</f>
        <v>-120.30200000000059</v>
      </c>
      <c r="R73" s="67">
        <f>F73/P73*100</f>
        <v>97.73220821564135</v>
      </c>
    </row>
    <row r="74" spans="1:18" s="6" customFormat="1" ht="23.25" hidden="1" x14ac:dyDescent="0.25">
      <c r="A74" s="12"/>
      <c r="B74" s="33"/>
      <c r="C74" s="15"/>
      <c r="D74" s="93"/>
      <c r="E74" s="93"/>
      <c r="F74" s="93">
        <f t="shared" si="70"/>
        <v>0</v>
      </c>
      <c r="G74" s="93"/>
      <c r="H74" s="93"/>
      <c r="I74" s="93"/>
      <c r="J74" s="93"/>
      <c r="K74" s="82"/>
      <c r="L74" s="93"/>
      <c r="M74" s="93"/>
      <c r="N74" s="82"/>
      <c r="O74" s="82"/>
      <c r="P74" s="93"/>
      <c r="Q74" s="66"/>
      <c r="R74" s="67"/>
    </row>
    <row r="75" spans="1:18" s="149" customFormat="1" ht="38.25" customHeight="1" x14ac:dyDescent="0.3">
      <c r="A75" s="142"/>
      <c r="B75" s="143" t="s">
        <v>28</v>
      </c>
      <c r="C75" s="144"/>
      <c r="D75" s="145">
        <f>D67+D51</f>
        <v>7652526.6669999994</v>
      </c>
      <c r="E75" s="145">
        <f>E67+E51</f>
        <v>8651619.5940000005</v>
      </c>
      <c r="F75" s="145">
        <f t="shared" si="70"/>
        <v>1501183.9550000001</v>
      </c>
      <c r="G75" s="145">
        <f>G67+G51</f>
        <v>737966.35100000002</v>
      </c>
      <c r="H75" s="145">
        <f>H67+H51</f>
        <v>763217.60400000005</v>
      </c>
      <c r="I75" s="145">
        <f>I67+I51</f>
        <v>1374308.594</v>
      </c>
      <c r="J75" s="145">
        <f t="shared" si="5"/>
        <v>126875.36100000003</v>
      </c>
      <c r="K75" s="146">
        <f t="shared" si="6"/>
        <v>109.23194117783419</v>
      </c>
      <c r="L75" s="145">
        <f>L67+L51</f>
        <v>1524300.2066666661</v>
      </c>
      <c r="M75" s="145">
        <f t="shared" si="8"/>
        <v>-23116.251666666009</v>
      </c>
      <c r="N75" s="146">
        <f t="shared" si="9"/>
        <v>98.48348431853745</v>
      </c>
      <c r="O75" s="146">
        <f t="shared" si="10"/>
        <v>17.351478976735045</v>
      </c>
      <c r="P75" s="145">
        <f>P67+P51</f>
        <v>1203421.037</v>
      </c>
      <c r="Q75" s="147">
        <f>F75-P75</f>
        <v>297762.91800000006</v>
      </c>
      <c r="R75" s="148">
        <f>F75/P75*100</f>
        <v>124.74303746112759</v>
      </c>
    </row>
    <row r="76" spans="1:18" s="8" customFormat="1" ht="20.25" customHeight="1" x14ac:dyDescent="0.25">
      <c r="A76" s="126" t="s">
        <v>9</v>
      </c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8"/>
    </row>
    <row r="77" spans="1:18" s="38" customFormat="1" ht="34.5" customHeight="1" x14ac:dyDescent="0.3">
      <c r="A77" s="22">
        <v>1</v>
      </c>
      <c r="B77" s="37" t="s">
        <v>12</v>
      </c>
      <c r="C77" s="23" t="s">
        <v>21</v>
      </c>
      <c r="D77" s="92">
        <f>D78+D79</f>
        <v>119401.747</v>
      </c>
      <c r="E77" s="92">
        <f>E78+E79</f>
        <v>119401.747</v>
      </c>
      <c r="F77" s="88">
        <f t="shared" si="70"/>
        <v>23476.239000000001</v>
      </c>
      <c r="G77" s="88">
        <f t="shared" ref="G77:H77" si="72">G78+G79</f>
        <v>9761.7610000000004</v>
      </c>
      <c r="H77" s="88">
        <f t="shared" si="72"/>
        <v>13714.477999999999</v>
      </c>
      <c r="I77" s="88">
        <f>I78+I79</f>
        <v>19900.291000000001</v>
      </c>
      <c r="J77" s="88">
        <f t="shared" ref="J77:J96" si="73">F77-I77</f>
        <v>3575.9480000000003</v>
      </c>
      <c r="K77" s="95">
        <f t="shared" ref="K77:K96" si="74">F77/I77*100</f>
        <v>117.96932517217964</v>
      </c>
      <c r="L77" s="88">
        <f>L78</f>
        <v>19900.291166666666</v>
      </c>
      <c r="M77" s="88">
        <f t="shared" ref="M77:M96" si="75">F77-L77</f>
        <v>3575.9478333333354</v>
      </c>
      <c r="N77" s="95">
        <f t="shared" ref="N77:N96" si="76">F77/L77*100</f>
        <v>117.96932418417632</v>
      </c>
      <c r="O77" s="95">
        <f t="shared" ref="O77:O96" si="77">F77/E77*100</f>
        <v>19.661554030696053</v>
      </c>
      <c r="P77" s="88">
        <f t="shared" ref="P77" si="78">P78+P79</f>
        <v>31185.263999999996</v>
      </c>
      <c r="Q77" s="89">
        <f t="shared" ref="Q77:Q94" si="79">F77-P77</f>
        <v>-7709.0249999999942</v>
      </c>
      <c r="R77" s="90">
        <f t="shared" ref="R77:R82" si="80">F77/P77*100</f>
        <v>75.279911050296079</v>
      </c>
    </row>
    <row r="78" spans="1:18" s="40" customFormat="1" ht="48" customHeight="1" x14ac:dyDescent="0.3">
      <c r="A78" s="31" t="s">
        <v>107</v>
      </c>
      <c r="B78" s="58" t="s">
        <v>103</v>
      </c>
      <c r="C78" s="15" t="s">
        <v>104</v>
      </c>
      <c r="D78" s="93">
        <v>119401.747</v>
      </c>
      <c r="E78" s="93">
        <v>119401.747</v>
      </c>
      <c r="F78" s="91">
        <f t="shared" si="70"/>
        <v>16462.748</v>
      </c>
      <c r="G78" s="91">
        <v>8151.5730000000003</v>
      </c>
      <c r="H78" s="91">
        <v>8311.1749999999993</v>
      </c>
      <c r="I78" s="91">
        <v>19900.291000000001</v>
      </c>
      <c r="J78" s="91">
        <f t="shared" si="73"/>
        <v>-3437.5430000000015</v>
      </c>
      <c r="K78" s="80">
        <f t="shared" si="74"/>
        <v>82.726167170118259</v>
      </c>
      <c r="L78" s="91">
        <f>E78/12*2</f>
        <v>19900.291166666666</v>
      </c>
      <c r="M78" s="91">
        <f t="shared" si="75"/>
        <v>-3437.5431666666664</v>
      </c>
      <c r="N78" s="80">
        <f t="shared" si="76"/>
        <v>82.726166477279435</v>
      </c>
      <c r="O78" s="80">
        <f t="shared" si="77"/>
        <v>13.787694412879906</v>
      </c>
      <c r="P78" s="91">
        <v>21336.953999999998</v>
      </c>
      <c r="Q78" s="66">
        <f t="shared" si="79"/>
        <v>-4874.2059999999983</v>
      </c>
      <c r="R78" s="67">
        <f t="shared" si="80"/>
        <v>77.156036423943178</v>
      </c>
    </row>
    <row r="79" spans="1:18" s="40" customFormat="1" ht="34.5" customHeight="1" x14ac:dyDescent="0.3">
      <c r="A79" s="31" t="s">
        <v>108</v>
      </c>
      <c r="B79" s="58" t="s">
        <v>105</v>
      </c>
      <c r="C79" s="15" t="s">
        <v>106</v>
      </c>
      <c r="D79" s="93">
        <v>0</v>
      </c>
      <c r="E79" s="93">
        <v>0</v>
      </c>
      <c r="F79" s="91">
        <f t="shared" si="70"/>
        <v>7013.491</v>
      </c>
      <c r="G79" s="91">
        <v>1610.1880000000001</v>
      </c>
      <c r="H79" s="91">
        <v>5403.3029999999999</v>
      </c>
      <c r="I79" s="91">
        <v>0</v>
      </c>
      <c r="J79" s="91">
        <f t="shared" si="73"/>
        <v>7013.491</v>
      </c>
      <c r="K79" s="80"/>
      <c r="L79" s="91"/>
      <c r="M79" s="91">
        <f t="shared" si="75"/>
        <v>7013.491</v>
      </c>
      <c r="N79" s="80"/>
      <c r="O79" s="80"/>
      <c r="P79" s="91">
        <v>9848.31</v>
      </c>
      <c r="Q79" s="66">
        <f t="shared" si="79"/>
        <v>-2834.8189999999995</v>
      </c>
      <c r="R79" s="67">
        <f t="shared" si="80"/>
        <v>71.215172958609145</v>
      </c>
    </row>
    <row r="80" spans="1:18" s="38" customFormat="1" ht="32.25" customHeight="1" x14ac:dyDescent="0.3">
      <c r="A80" s="22">
        <v>2</v>
      </c>
      <c r="B80" s="65" t="s">
        <v>32</v>
      </c>
      <c r="C80" s="23" t="s">
        <v>31</v>
      </c>
      <c r="D80" s="92">
        <v>4470</v>
      </c>
      <c r="E80" s="92">
        <v>4470</v>
      </c>
      <c r="F80" s="88">
        <f t="shared" si="70"/>
        <v>1044.1079999999999</v>
      </c>
      <c r="G80" s="88">
        <v>478.52100000000002</v>
      </c>
      <c r="H80" s="88">
        <v>565.58699999999999</v>
      </c>
      <c r="I80" s="88">
        <v>1037.2</v>
      </c>
      <c r="J80" s="88">
        <f t="shared" si="73"/>
        <v>6.9079999999999018</v>
      </c>
      <c r="K80" s="95">
        <f t="shared" si="74"/>
        <v>100.66602391052835</v>
      </c>
      <c r="L80" s="88">
        <f t="shared" ref="L80:L81" si="81">E80/12*2</f>
        <v>745</v>
      </c>
      <c r="M80" s="88">
        <f t="shared" si="75"/>
        <v>299.10799999999995</v>
      </c>
      <c r="N80" s="95">
        <f t="shared" si="76"/>
        <v>140.14872483221475</v>
      </c>
      <c r="O80" s="95">
        <f t="shared" si="77"/>
        <v>23.358120805369126</v>
      </c>
      <c r="P80" s="88">
        <v>1125.672</v>
      </c>
      <c r="Q80" s="89">
        <f t="shared" si="79"/>
        <v>-81.564000000000078</v>
      </c>
      <c r="R80" s="90">
        <f t="shared" si="80"/>
        <v>92.754194827622953</v>
      </c>
    </row>
    <row r="81" spans="1:18" s="38" customFormat="1" ht="43.5" customHeight="1" x14ac:dyDescent="0.3">
      <c r="A81" s="22">
        <f>A80+1</f>
        <v>3</v>
      </c>
      <c r="B81" s="37" t="s">
        <v>26</v>
      </c>
      <c r="C81" s="23" t="s">
        <v>25</v>
      </c>
      <c r="D81" s="92">
        <v>55</v>
      </c>
      <c r="E81" s="92">
        <v>55</v>
      </c>
      <c r="F81" s="88">
        <f t="shared" si="70"/>
        <v>5.52</v>
      </c>
      <c r="G81" s="88"/>
      <c r="H81" s="88">
        <v>5.52</v>
      </c>
      <c r="I81" s="88">
        <v>5.5</v>
      </c>
      <c r="J81" s="88">
        <f t="shared" si="73"/>
        <v>1.9999999999999574E-2</v>
      </c>
      <c r="K81" s="95">
        <f t="shared" si="74"/>
        <v>100.36363636363636</v>
      </c>
      <c r="L81" s="88">
        <f t="shared" si="81"/>
        <v>9.1666666666666661</v>
      </c>
      <c r="M81" s="88">
        <f t="shared" si="75"/>
        <v>-3.6466666666666665</v>
      </c>
      <c r="N81" s="95">
        <f t="shared" si="76"/>
        <v>60.218181818181819</v>
      </c>
      <c r="O81" s="95">
        <f t="shared" si="77"/>
        <v>10.036363636363635</v>
      </c>
      <c r="P81" s="88">
        <v>2.2360000000000002</v>
      </c>
      <c r="Q81" s="89">
        <f t="shared" si="79"/>
        <v>3.2839999999999994</v>
      </c>
      <c r="R81" s="90">
        <f t="shared" si="80"/>
        <v>246.86940966010729</v>
      </c>
    </row>
    <row r="82" spans="1:18" s="27" customFormat="1" ht="31.5" customHeight="1" x14ac:dyDescent="0.3">
      <c r="A82" s="10">
        <f t="shared" ref="A82" si="82">A81+1</f>
        <v>4</v>
      </c>
      <c r="B82" s="14" t="s">
        <v>10</v>
      </c>
      <c r="C82" s="7"/>
      <c r="D82" s="84">
        <f>SUM(D83:D85)</f>
        <v>55050</v>
      </c>
      <c r="E82" s="84">
        <f>SUM(E83:E85)</f>
        <v>55050</v>
      </c>
      <c r="F82" s="84">
        <f t="shared" si="70"/>
        <v>23964.293000000001</v>
      </c>
      <c r="G82" s="84">
        <f>SUM(G83:G85)</f>
        <v>17780.466</v>
      </c>
      <c r="H82" s="84">
        <f>SUM(H83:H85)</f>
        <v>6183.8270000000002</v>
      </c>
      <c r="I82" s="84">
        <f>SUM(I83:I85)</f>
        <v>21032.2</v>
      </c>
      <c r="J82" s="84">
        <f t="shared" si="73"/>
        <v>2932.0930000000008</v>
      </c>
      <c r="K82" s="78">
        <f t="shared" si="74"/>
        <v>113.94097146280467</v>
      </c>
      <c r="L82" s="84">
        <f>SUM(L83:L85)</f>
        <v>9175</v>
      </c>
      <c r="M82" s="84">
        <f t="shared" si="75"/>
        <v>14789.293000000001</v>
      </c>
      <c r="N82" s="78">
        <f t="shared" si="76"/>
        <v>261.19120435967307</v>
      </c>
      <c r="O82" s="78">
        <f t="shared" si="77"/>
        <v>43.531867393278837</v>
      </c>
      <c r="P82" s="84">
        <f>SUM(P83:P85)</f>
        <v>18527.464</v>
      </c>
      <c r="Q82" s="49">
        <f t="shared" si="79"/>
        <v>5436.8290000000015</v>
      </c>
      <c r="R82" s="50">
        <f t="shared" si="80"/>
        <v>129.3447014658887</v>
      </c>
    </row>
    <row r="83" spans="1:18" s="40" customFormat="1" ht="32.25" customHeight="1" x14ac:dyDescent="0.3">
      <c r="A83" s="12" t="s">
        <v>110</v>
      </c>
      <c r="B83" s="58" t="s">
        <v>123</v>
      </c>
      <c r="C83" s="15" t="s">
        <v>45</v>
      </c>
      <c r="D83" s="93">
        <v>0</v>
      </c>
      <c r="E83" s="93">
        <v>0</v>
      </c>
      <c r="F83" s="91">
        <f t="shared" si="70"/>
        <v>6</v>
      </c>
      <c r="G83" s="91">
        <v>4</v>
      </c>
      <c r="H83" s="91">
        <v>2</v>
      </c>
      <c r="I83" s="91">
        <v>0</v>
      </c>
      <c r="J83" s="91">
        <f t="shared" si="73"/>
        <v>6</v>
      </c>
      <c r="K83" s="80"/>
      <c r="L83" s="91">
        <f t="shared" ref="L83:L86" si="83">E83/12*2</f>
        <v>0</v>
      </c>
      <c r="M83" s="91">
        <f t="shared" si="75"/>
        <v>6</v>
      </c>
      <c r="N83" s="80"/>
      <c r="O83" s="80"/>
      <c r="P83" s="91">
        <v>0</v>
      </c>
      <c r="Q83" s="66">
        <f t="shared" si="79"/>
        <v>6</v>
      </c>
      <c r="R83" s="67"/>
    </row>
    <row r="84" spans="1:18" s="40" customFormat="1" ht="30" customHeight="1" x14ac:dyDescent="0.3">
      <c r="A84" s="12" t="s">
        <v>111</v>
      </c>
      <c r="B84" s="58" t="s">
        <v>37</v>
      </c>
      <c r="C84" s="15" t="s">
        <v>22</v>
      </c>
      <c r="D84" s="93">
        <v>4050</v>
      </c>
      <c r="E84" s="93">
        <v>4050</v>
      </c>
      <c r="F84" s="91">
        <f t="shared" si="70"/>
        <v>5500</v>
      </c>
      <c r="G84" s="91">
        <v>5500</v>
      </c>
      <c r="H84" s="91">
        <v>0</v>
      </c>
      <c r="I84" s="91">
        <v>4050</v>
      </c>
      <c r="J84" s="91">
        <f t="shared" si="73"/>
        <v>1450</v>
      </c>
      <c r="K84" s="82">
        <f t="shared" si="74"/>
        <v>135.80246913580248</v>
      </c>
      <c r="L84" s="91">
        <f t="shared" si="83"/>
        <v>675</v>
      </c>
      <c r="M84" s="91">
        <f t="shared" si="75"/>
        <v>4825</v>
      </c>
      <c r="N84" s="80">
        <f t="shared" si="76"/>
        <v>814.81481481481489</v>
      </c>
      <c r="O84" s="80">
        <f t="shared" si="77"/>
        <v>135.80246913580248</v>
      </c>
      <c r="P84" s="91">
        <v>0</v>
      </c>
      <c r="Q84" s="66">
        <f t="shared" si="79"/>
        <v>5500</v>
      </c>
      <c r="R84" s="67"/>
    </row>
    <row r="85" spans="1:18" s="39" customFormat="1" ht="30" customHeight="1" x14ac:dyDescent="0.3">
      <c r="A85" s="12" t="s">
        <v>152</v>
      </c>
      <c r="B85" s="33" t="s">
        <v>62</v>
      </c>
      <c r="C85" s="15" t="s">
        <v>43</v>
      </c>
      <c r="D85" s="93">
        <v>51000</v>
      </c>
      <c r="E85" s="93">
        <v>51000</v>
      </c>
      <c r="F85" s="93">
        <f t="shared" si="70"/>
        <v>18458.293000000001</v>
      </c>
      <c r="G85" s="93">
        <v>12276.466</v>
      </c>
      <c r="H85" s="93">
        <v>6181.8270000000002</v>
      </c>
      <c r="I85" s="93">
        <v>16982.2</v>
      </c>
      <c r="J85" s="93">
        <f t="shared" si="73"/>
        <v>1476.0930000000008</v>
      </c>
      <c r="K85" s="82">
        <f t="shared" si="74"/>
        <v>108.69200103637928</v>
      </c>
      <c r="L85" s="93">
        <f t="shared" si="83"/>
        <v>8500</v>
      </c>
      <c r="M85" s="93">
        <f t="shared" si="75"/>
        <v>9958.2930000000015</v>
      </c>
      <c r="N85" s="82">
        <f t="shared" si="76"/>
        <v>217.15638823529412</v>
      </c>
      <c r="O85" s="82">
        <f t="shared" si="77"/>
        <v>36.192731372549027</v>
      </c>
      <c r="P85" s="93">
        <v>18527.464</v>
      </c>
      <c r="Q85" s="66">
        <f t="shared" si="79"/>
        <v>-69.170999999998457</v>
      </c>
      <c r="R85" s="67">
        <f>F85/P85*100</f>
        <v>99.626656945602505</v>
      </c>
    </row>
    <row r="86" spans="1:18" s="38" customFormat="1" ht="33" customHeight="1" x14ac:dyDescent="0.3">
      <c r="A86" s="22">
        <v>5</v>
      </c>
      <c r="B86" s="65" t="s">
        <v>11</v>
      </c>
      <c r="C86" s="23" t="s">
        <v>23</v>
      </c>
      <c r="D86" s="92">
        <v>11000</v>
      </c>
      <c r="E86" s="92">
        <v>11000</v>
      </c>
      <c r="F86" s="88">
        <f t="shared" si="70"/>
        <v>1019.558</v>
      </c>
      <c r="G86" s="88">
        <v>557.09799999999996</v>
      </c>
      <c r="H86" s="88">
        <v>462.46</v>
      </c>
      <c r="I86" s="88">
        <v>966</v>
      </c>
      <c r="J86" s="88">
        <f t="shared" si="73"/>
        <v>53.557999999999993</v>
      </c>
      <c r="K86" s="95">
        <f t="shared" si="74"/>
        <v>105.54430641821946</v>
      </c>
      <c r="L86" s="88">
        <f t="shared" si="83"/>
        <v>1833.3333333333333</v>
      </c>
      <c r="M86" s="88">
        <f t="shared" si="75"/>
        <v>-813.77533333333326</v>
      </c>
      <c r="N86" s="95">
        <f t="shared" si="76"/>
        <v>55.61225454545454</v>
      </c>
      <c r="O86" s="95">
        <f t="shared" si="77"/>
        <v>9.2687090909090912</v>
      </c>
      <c r="P86" s="88">
        <v>1489.0329999999999</v>
      </c>
      <c r="Q86" s="89">
        <f t="shared" si="79"/>
        <v>-469.47499999999991</v>
      </c>
      <c r="R86" s="90">
        <f>F86/P86*100</f>
        <v>68.471148725380843</v>
      </c>
    </row>
    <row r="87" spans="1:18" s="152" customFormat="1" ht="39" customHeight="1" x14ac:dyDescent="0.3">
      <c r="A87" s="150"/>
      <c r="B87" s="151" t="s">
        <v>144</v>
      </c>
      <c r="C87" s="34"/>
      <c r="D87" s="84">
        <f>D77+D80+D81+D83+D84+D85+D86</f>
        <v>189976.747</v>
      </c>
      <c r="E87" s="84">
        <f>E77+E80+E81+E83+E84+E85+E86</f>
        <v>189976.747</v>
      </c>
      <c r="F87" s="84">
        <f t="shared" si="70"/>
        <v>49509.717999999993</v>
      </c>
      <c r="G87" s="84">
        <f>G77+G80+G81+G83+G84+G85+G86</f>
        <v>28577.845999999998</v>
      </c>
      <c r="H87" s="84">
        <f>H77+H80+H81+H83+H84+H85+H86</f>
        <v>20931.871999999999</v>
      </c>
      <c r="I87" s="84">
        <f>I77+I80+I81+I83+I84+I85+I86</f>
        <v>42941.191000000006</v>
      </c>
      <c r="J87" s="84">
        <f t="shared" si="73"/>
        <v>6568.5269999999873</v>
      </c>
      <c r="K87" s="78">
        <f t="shared" si="74"/>
        <v>115.29656455034045</v>
      </c>
      <c r="L87" s="84">
        <f>L77+L80+L81+L83+L84+L85+L86</f>
        <v>31662.791166666666</v>
      </c>
      <c r="M87" s="84">
        <f t="shared" si="75"/>
        <v>17846.926833333328</v>
      </c>
      <c r="N87" s="78">
        <f t="shared" si="76"/>
        <v>156.3656145770303</v>
      </c>
      <c r="O87" s="78">
        <f t="shared" si="77"/>
        <v>26.060935762838383</v>
      </c>
      <c r="P87" s="84">
        <f>P77+P80+P81+P83+P84+P85+P86</f>
        <v>52329.669000000002</v>
      </c>
      <c r="Q87" s="49">
        <f t="shared" si="79"/>
        <v>-2819.9510000000082</v>
      </c>
      <c r="R87" s="50">
        <f>F87/P87*100</f>
        <v>94.611181278444533</v>
      </c>
    </row>
    <row r="88" spans="1:18" s="25" customFormat="1" ht="78" hidden="1" x14ac:dyDescent="0.25">
      <c r="A88" s="22">
        <v>1</v>
      </c>
      <c r="B88" s="37" t="s">
        <v>138</v>
      </c>
      <c r="C88" s="23" t="s">
        <v>65</v>
      </c>
      <c r="D88" s="92"/>
      <c r="E88" s="92"/>
      <c r="F88" s="92">
        <f t="shared" si="70"/>
        <v>0</v>
      </c>
      <c r="G88" s="92"/>
      <c r="H88" s="92"/>
      <c r="I88" s="92"/>
      <c r="J88" s="92">
        <f t="shared" si="73"/>
        <v>0</v>
      </c>
      <c r="K88" s="68"/>
      <c r="L88" s="92">
        <f>I88</f>
        <v>0</v>
      </c>
      <c r="M88" s="92">
        <f t="shared" si="75"/>
        <v>0</v>
      </c>
      <c r="N88" s="68"/>
      <c r="O88" s="68"/>
      <c r="P88" s="92"/>
      <c r="Q88" s="89">
        <f t="shared" si="79"/>
        <v>0</v>
      </c>
      <c r="R88" s="90"/>
    </row>
    <row r="89" spans="1:18" s="25" customFormat="1" ht="44.25" hidden="1" customHeight="1" x14ac:dyDescent="0.25">
      <c r="A89" s="22">
        <v>1</v>
      </c>
      <c r="B89" s="37" t="s">
        <v>150</v>
      </c>
      <c r="C89" s="23" t="s">
        <v>151</v>
      </c>
      <c r="D89" s="92"/>
      <c r="E89" s="92"/>
      <c r="F89" s="92">
        <f t="shared" si="70"/>
        <v>0</v>
      </c>
      <c r="G89" s="92"/>
      <c r="H89" s="92"/>
      <c r="I89" s="92"/>
      <c r="J89" s="92">
        <f t="shared" si="73"/>
        <v>0</v>
      </c>
      <c r="K89" s="68"/>
      <c r="L89" s="92">
        <f>I89</f>
        <v>0</v>
      </c>
      <c r="M89" s="92">
        <f t="shared" si="75"/>
        <v>0</v>
      </c>
      <c r="N89" s="68"/>
      <c r="O89" s="68"/>
      <c r="P89" s="92"/>
      <c r="Q89" s="89">
        <f t="shared" si="79"/>
        <v>0</v>
      </c>
      <c r="R89" s="90"/>
    </row>
    <row r="90" spans="1:18" s="25" customFormat="1" ht="23.25" x14ac:dyDescent="0.25">
      <c r="A90" s="22"/>
      <c r="B90" s="37"/>
      <c r="C90" s="23"/>
      <c r="D90" s="92"/>
      <c r="E90" s="92"/>
      <c r="F90" s="92"/>
      <c r="G90" s="92"/>
      <c r="H90" s="92"/>
      <c r="I90" s="92"/>
      <c r="J90" s="92"/>
      <c r="K90" s="68"/>
      <c r="L90" s="92"/>
      <c r="M90" s="92"/>
      <c r="N90" s="68"/>
      <c r="O90" s="68"/>
      <c r="P90" s="92"/>
      <c r="Q90" s="89"/>
      <c r="R90" s="90"/>
    </row>
    <row r="91" spans="1:18" s="35" customFormat="1" ht="31.5" customHeight="1" x14ac:dyDescent="0.3">
      <c r="A91" s="140"/>
      <c r="B91" s="36" t="s">
        <v>27</v>
      </c>
      <c r="C91" s="34"/>
      <c r="D91" s="84">
        <f>D92</f>
        <v>0</v>
      </c>
      <c r="E91" s="84">
        <f>E92</f>
        <v>0</v>
      </c>
      <c r="F91" s="84">
        <f t="shared" si="70"/>
        <v>0</v>
      </c>
      <c r="G91" s="84">
        <f>G92</f>
        <v>0</v>
      </c>
      <c r="H91" s="84">
        <f>H92</f>
        <v>0</v>
      </c>
      <c r="I91" s="84">
        <f>I92</f>
        <v>0</v>
      </c>
      <c r="J91" s="84">
        <f t="shared" si="73"/>
        <v>0</v>
      </c>
      <c r="K91" s="78"/>
      <c r="L91" s="84">
        <f>L92</f>
        <v>0</v>
      </c>
      <c r="M91" s="84">
        <f t="shared" si="75"/>
        <v>0</v>
      </c>
      <c r="N91" s="78"/>
      <c r="O91" s="78"/>
      <c r="P91" s="84">
        <f>P92</f>
        <v>0</v>
      </c>
      <c r="Q91" s="49">
        <f t="shared" si="79"/>
        <v>0</v>
      </c>
      <c r="R91" s="50"/>
    </row>
    <row r="92" spans="1:18" s="79" customFormat="1" ht="36" customHeight="1" x14ac:dyDescent="0.25">
      <c r="A92" s="29"/>
      <c r="B92" s="77" t="s">
        <v>66</v>
      </c>
      <c r="C92" s="24"/>
      <c r="D92" s="84">
        <f>D93+D94</f>
        <v>0</v>
      </c>
      <c r="E92" s="84">
        <f>E93+E94</f>
        <v>0</v>
      </c>
      <c r="F92" s="84">
        <f t="shared" si="70"/>
        <v>0</v>
      </c>
      <c r="G92" s="84">
        <f>G93+G94</f>
        <v>0</v>
      </c>
      <c r="H92" s="84">
        <f>H93+H94</f>
        <v>0</v>
      </c>
      <c r="I92" s="84">
        <f>I93+I94</f>
        <v>0</v>
      </c>
      <c r="J92" s="84">
        <f t="shared" si="73"/>
        <v>0</v>
      </c>
      <c r="K92" s="78"/>
      <c r="L92" s="84">
        <f>L93+L94</f>
        <v>0</v>
      </c>
      <c r="M92" s="84">
        <f t="shared" si="75"/>
        <v>0</v>
      </c>
      <c r="N92" s="78"/>
      <c r="O92" s="78"/>
      <c r="P92" s="84">
        <f>P93+P94</f>
        <v>0</v>
      </c>
      <c r="Q92" s="49">
        <f t="shared" si="79"/>
        <v>0</v>
      </c>
      <c r="R92" s="50"/>
    </row>
    <row r="93" spans="1:18" s="6" customFormat="1" ht="31.5" customHeight="1" x14ac:dyDescent="0.25">
      <c r="A93" s="12"/>
      <c r="B93" s="15" t="s">
        <v>93</v>
      </c>
      <c r="C93" s="15"/>
      <c r="D93" s="93">
        <f>D88</f>
        <v>0</v>
      </c>
      <c r="E93" s="93">
        <f>E88</f>
        <v>0</v>
      </c>
      <c r="F93" s="93">
        <f t="shared" si="70"/>
        <v>0</v>
      </c>
      <c r="G93" s="93">
        <f>G88</f>
        <v>0</v>
      </c>
      <c r="H93" s="93">
        <f>H88</f>
        <v>0</v>
      </c>
      <c r="I93" s="93">
        <f>I88</f>
        <v>0</v>
      </c>
      <c r="J93" s="93">
        <f t="shared" si="73"/>
        <v>0</v>
      </c>
      <c r="K93" s="82"/>
      <c r="L93" s="93">
        <f>L88</f>
        <v>0</v>
      </c>
      <c r="M93" s="93">
        <f t="shared" si="75"/>
        <v>0</v>
      </c>
      <c r="N93" s="82"/>
      <c r="O93" s="82"/>
      <c r="P93" s="93">
        <f>P88</f>
        <v>0</v>
      </c>
      <c r="Q93" s="66">
        <f t="shared" si="79"/>
        <v>0</v>
      </c>
      <c r="R93" s="67"/>
    </row>
    <row r="94" spans="1:18" s="6" customFormat="1" ht="31.5" customHeight="1" x14ac:dyDescent="0.25">
      <c r="A94" s="12"/>
      <c r="B94" s="76" t="s">
        <v>92</v>
      </c>
      <c r="C94" s="15"/>
      <c r="D94" s="93"/>
      <c r="E94" s="93"/>
      <c r="F94" s="93">
        <f t="shared" si="70"/>
        <v>0</v>
      </c>
      <c r="G94" s="93"/>
      <c r="H94" s="93"/>
      <c r="I94" s="93"/>
      <c r="J94" s="93">
        <f t="shared" si="73"/>
        <v>0</v>
      </c>
      <c r="K94" s="82"/>
      <c r="L94" s="93"/>
      <c r="M94" s="93">
        <f t="shared" si="75"/>
        <v>0</v>
      </c>
      <c r="N94" s="82"/>
      <c r="O94" s="82"/>
      <c r="P94" s="93"/>
      <c r="Q94" s="66">
        <f t="shared" si="79"/>
        <v>0</v>
      </c>
      <c r="R94" s="67"/>
    </row>
    <row r="95" spans="1:18" s="79" customFormat="1" ht="22.5" x14ac:dyDescent="0.25">
      <c r="A95" s="29"/>
      <c r="B95" s="77"/>
      <c r="C95" s="24"/>
      <c r="D95" s="84"/>
      <c r="E95" s="84"/>
      <c r="F95" s="84"/>
      <c r="G95" s="84"/>
      <c r="H95" s="84"/>
      <c r="I95" s="84"/>
      <c r="J95" s="84"/>
      <c r="K95" s="78"/>
      <c r="L95" s="84"/>
      <c r="M95" s="84"/>
      <c r="N95" s="78"/>
      <c r="O95" s="78"/>
      <c r="P95" s="84"/>
      <c r="Q95" s="49"/>
      <c r="R95" s="50"/>
    </row>
    <row r="96" spans="1:18" s="149" customFormat="1" ht="29.25" customHeight="1" x14ac:dyDescent="0.3">
      <c r="A96" s="142"/>
      <c r="B96" s="143" t="s">
        <v>42</v>
      </c>
      <c r="C96" s="153"/>
      <c r="D96" s="145">
        <f>D87+D91</f>
        <v>189976.747</v>
      </c>
      <c r="E96" s="145">
        <f>E87+E91</f>
        <v>189976.747</v>
      </c>
      <c r="F96" s="145">
        <f t="shared" si="70"/>
        <v>49509.717999999993</v>
      </c>
      <c r="G96" s="145">
        <f>G87+G91</f>
        <v>28577.845999999998</v>
      </c>
      <c r="H96" s="145">
        <f>H87+H91</f>
        <v>20931.871999999999</v>
      </c>
      <c r="I96" s="145">
        <f>I87+I91</f>
        <v>42941.191000000006</v>
      </c>
      <c r="J96" s="145">
        <f t="shared" si="73"/>
        <v>6568.5269999999873</v>
      </c>
      <c r="K96" s="146">
        <f t="shared" si="74"/>
        <v>115.29656455034045</v>
      </c>
      <c r="L96" s="145">
        <f>L87+L91</f>
        <v>31662.791166666666</v>
      </c>
      <c r="M96" s="145">
        <f t="shared" si="75"/>
        <v>17846.926833333328</v>
      </c>
      <c r="N96" s="146">
        <f t="shared" si="76"/>
        <v>156.3656145770303</v>
      </c>
      <c r="O96" s="146">
        <f t="shared" si="77"/>
        <v>26.060935762838383</v>
      </c>
      <c r="P96" s="145">
        <f>P87+P91</f>
        <v>52329.669000000002</v>
      </c>
      <c r="Q96" s="147">
        <f>F96-P96</f>
        <v>-2819.9510000000082</v>
      </c>
      <c r="R96" s="148">
        <f>F96/P96*100</f>
        <v>94.611181278444533</v>
      </c>
    </row>
    <row r="97" spans="1:24" s="11" customFormat="1" ht="26.25" customHeight="1" x14ac:dyDescent="0.25">
      <c r="A97" s="123" t="s">
        <v>41</v>
      </c>
      <c r="B97" s="124"/>
      <c r="C97" s="124"/>
      <c r="D97" s="124"/>
      <c r="E97" s="124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5"/>
    </row>
    <row r="98" spans="1:24" s="149" customFormat="1" ht="23.25" x14ac:dyDescent="0.3">
      <c r="A98" s="154"/>
      <c r="B98" s="143" t="s">
        <v>146</v>
      </c>
      <c r="C98" s="153"/>
      <c r="D98" s="145">
        <f>D51+D87</f>
        <v>7779695.4229999995</v>
      </c>
      <c r="E98" s="145">
        <f>E51+E87</f>
        <v>7782695.4230000004</v>
      </c>
      <c r="F98" s="145">
        <f t="shared" si="70"/>
        <v>1292124.3670000001</v>
      </c>
      <c r="G98" s="145">
        <f>G51+G87</f>
        <v>637720.94100000011</v>
      </c>
      <c r="H98" s="145">
        <f>H51+H87</f>
        <v>654403.42599999998</v>
      </c>
      <c r="I98" s="145">
        <f>I51+I87</f>
        <v>1158402.6910000001</v>
      </c>
      <c r="J98" s="145">
        <f t="shared" ref="J98:J106" si="84">F98-I98</f>
        <v>133721.67599999998</v>
      </c>
      <c r="K98" s="146">
        <f t="shared" ref="K98:K106" si="85">F98/I98*100</f>
        <v>111.54362615340298</v>
      </c>
      <c r="L98" s="145">
        <f>L51+L87</f>
        <v>1297115.9038333327</v>
      </c>
      <c r="M98" s="145">
        <f t="shared" ref="M98:M106" si="86">F98-L98</f>
        <v>-4991.5368333326187</v>
      </c>
      <c r="N98" s="146">
        <f t="shared" ref="N98:N106" si="87">F98/L98*100</f>
        <v>99.615181895574537</v>
      </c>
      <c r="O98" s="146">
        <f t="shared" ref="O98:O106" si="88">F98/E98*100</f>
        <v>16.60253031592908</v>
      </c>
      <c r="P98" s="145">
        <f>P51+P87</f>
        <v>1100034.898</v>
      </c>
      <c r="Q98" s="147">
        <f>F98-P98</f>
        <v>192089.46900000004</v>
      </c>
      <c r="R98" s="148">
        <f>F98/P98*100</f>
        <v>117.46212500614686</v>
      </c>
    </row>
    <row r="99" spans="1:24" s="27" customFormat="1" ht="22.5" x14ac:dyDescent="0.3">
      <c r="A99" s="10"/>
      <c r="B99" s="14"/>
      <c r="C99" s="24"/>
      <c r="D99" s="84"/>
      <c r="E99" s="84"/>
      <c r="F99" s="84"/>
      <c r="G99" s="84"/>
      <c r="H99" s="84"/>
      <c r="I99" s="84"/>
      <c r="J99" s="84"/>
      <c r="K99" s="78"/>
      <c r="L99" s="84"/>
      <c r="M99" s="84"/>
      <c r="N99" s="78"/>
      <c r="O99" s="78"/>
      <c r="P99" s="84"/>
      <c r="Q99" s="49"/>
      <c r="R99" s="50"/>
    </row>
    <row r="100" spans="1:24" s="35" customFormat="1" ht="35.25" customHeight="1" x14ac:dyDescent="0.3">
      <c r="A100" s="140"/>
      <c r="B100" s="36" t="s">
        <v>27</v>
      </c>
      <c r="C100" s="34"/>
      <c r="D100" s="84">
        <f>D101+D102+D103</f>
        <v>62807.991000000002</v>
      </c>
      <c r="E100" s="84">
        <f>E101+E102+E103</f>
        <v>1058900.9180000001</v>
      </c>
      <c r="F100" s="84">
        <f t="shared" si="70"/>
        <v>258569.30599999998</v>
      </c>
      <c r="G100" s="84">
        <f t="shared" ref="G100:I100" si="89">G101+G102+G103</f>
        <v>128823.25599999999</v>
      </c>
      <c r="H100" s="84">
        <f t="shared" ref="H100" si="90">H101+H102+H103</f>
        <v>129746.04999999999</v>
      </c>
      <c r="I100" s="84">
        <f t="shared" si="89"/>
        <v>258847.09399999998</v>
      </c>
      <c r="J100" s="84">
        <f t="shared" si="84"/>
        <v>-277.78800000000047</v>
      </c>
      <c r="K100" s="78">
        <f t="shared" si="85"/>
        <v>99.892682588895511</v>
      </c>
      <c r="L100" s="84">
        <f>L101+L102+L103</f>
        <v>258847.09399999998</v>
      </c>
      <c r="M100" s="84">
        <f t="shared" si="86"/>
        <v>-277.78800000000047</v>
      </c>
      <c r="N100" s="78">
        <f t="shared" si="87"/>
        <v>99.892682588895511</v>
      </c>
      <c r="O100" s="78">
        <f t="shared" si="88"/>
        <v>24.418649715440132</v>
      </c>
      <c r="P100" s="84">
        <f>P101+P102+P103</f>
        <v>155715.80799999999</v>
      </c>
      <c r="Q100" s="49">
        <f t="shared" ref="Q100:Q106" si="91">F100-P100</f>
        <v>102853.49799999999</v>
      </c>
      <c r="R100" s="50">
        <f>F100/P100*100</f>
        <v>166.05205940298623</v>
      </c>
    </row>
    <row r="101" spans="1:24" s="114" customFormat="1" ht="35.25" customHeight="1" x14ac:dyDescent="0.35">
      <c r="A101" s="110"/>
      <c r="B101" s="75" t="s">
        <v>131</v>
      </c>
      <c r="C101" s="94"/>
      <c r="D101" s="111">
        <f>D69</f>
        <v>30609.4</v>
      </c>
      <c r="E101" s="111">
        <f>E69</f>
        <v>30609.4</v>
      </c>
      <c r="F101" s="111">
        <f t="shared" si="70"/>
        <v>5101.6000000000004</v>
      </c>
      <c r="G101" s="111">
        <f t="shared" ref="G101:I102" si="92">G69</f>
        <v>2550.8000000000002</v>
      </c>
      <c r="H101" s="111">
        <f t="shared" si="92"/>
        <v>2550.8000000000002</v>
      </c>
      <c r="I101" s="111">
        <f t="shared" si="92"/>
        <v>5101.6000000000004</v>
      </c>
      <c r="J101" s="111">
        <f t="shared" si="84"/>
        <v>0</v>
      </c>
      <c r="K101" s="81">
        <f t="shared" si="85"/>
        <v>100</v>
      </c>
      <c r="L101" s="111">
        <f>L69</f>
        <v>5101.6000000000004</v>
      </c>
      <c r="M101" s="111">
        <f t="shared" si="86"/>
        <v>0</v>
      </c>
      <c r="N101" s="81">
        <f t="shared" ref="N101" si="93">F101/L101*100</f>
        <v>100</v>
      </c>
      <c r="O101" s="81">
        <f t="shared" ref="O101" si="94">F101/E101*100</f>
        <v>16.666775565675902</v>
      </c>
      <c r="P101" s="111">
        <f>P69</f>
        <v>0</v>
      </c>
      <c r="Q101" s="112">
        <f t="shared" si="91"/>
        <v>5101.6000000000004</v>
      </c>
      <c r="R101" s="113"/>
    </row>
    <row r="102" spans="1:24" s="114" customFormat="1" ht="35.25" hidden="1" customHeight="1" x14ac:dyDescent="0.35">
      <c r="A102" s="110"/>
      <c r="B102" s="75" t="s">
        <v>102</v>
      </c>
      <c r="C102" s="94"/>
      <c r="D102" s="111">
        <f>D70</f>
        <v>0</v>
      </c>
      <c r="E102" s="111">
        <f>E70</f>
        <v>0</v>
      </c>
      <c r="F102" s="111">
        <f t="shared" si="70"/>
        <v>0</v>
      </c>
      <c r="G102" s="111">
        <f t="shared" si="92"/>
        <v>0</v>
      </c>
      <c r="H102" s="111">
        <f t="shared" si="92"/>
        <v>0</v>
      </c>
      <c r="I102" s="111">
        <f t="shared" si="92"/>
        <v>0</v>
      </c>
      <c r="J102" s="111">
        <f t="shared" si="84"/>
        <v>0</v>
      </c>
      <c r="K102" s="81"/>
      <c r="L102" s="111">
        <f>L70</f>
        <v>0</v>
      </c>
      <c r="M102" s="111">
        <f t="shared" si="86"/>
        <v>0</v>
      </c>
      <c r="N102" s="81"/>
      <c r="O102" s="81"/>
      <c r="P102" s="111">
        <f>P70</f>
        <v>0</v>
      </c>
      <c r="Q102" s="112">
        <f t="shared" si="91"/>
        <v>0</v>
      </c>
      <c r="R102" s="113"/>
    </row>
    <row r="103" spans="1:24" s="35" customFormat="1" ht="35.25" customHeight="1" x14ac:dyDescent="0.3">
      <c r="A103" s="71"/>
      <c r="B103" s="36" t="s">
        <v>66</v>
      </c>
      <c r="C103" s="34"/>
      <c r="D103" s="84">
        <f>D104+D105</f>
        <v>32198.591</v>
      </c>
      <c r="E103" s="84">
        <f>E104+E105</f>
        <v>1028291.518</v>
      </c>
      <c r="F103" s="84">
        <f t="shared" si="70"/>
        <v>253467.70599999998</v>
      </c>
      <c r="G103" s="84">
        <f t="shared" ref="G103:I103" si="95">G104+G105</f>
        <v>126272.45599999999</v>
      </c>
      <c r="H103" s="84">
        <f t="shared" ref="H103" si="96">H104+H105</f>
        <v>127195.24999999999</v>
      </c>
      <c r="I103" s="84">
        <f t="shared" si="95"/>
        <v>253745.49399999998</v>
      </c>
      <c r="J103" s="84">
        <f t="shared" si="84"/>
        <v>-277.78800000000047</v>
      </c>
      <c r="K103" s="78">
        <f t="shared" si="85"/>
        <v>99.890524952533738</v>
      </c>
      <c r="L103" s="84">
        <f t="shared" ref="L103" si="97">L104+L105</f>
        <v>253745.49399999998</v>
      </c>
      <c r="M103" s="84">
        <f t="shared" si="86"/>
        <v>-277.78800000000047</v>
      </c>
      <c r="N103" s="78">
        <f t="shared" si="87"/>
        <v>99.890524952533738</v>
      </c>
      <c r="O103" s="78">
        <f t="shared" si="88"/>
        <v>24.649401610643253</v>
      </c>
      <c r="P103" s="84">
        <f t="shared" ref="P103" si="98">P104+P105</f>
        <v>155715.80799999999</v>
      </c>
      <c r="Q103" s="49">
        <f t="shared" si="91"/>
        <v>97751.897999999986</v>
      </c>
      <c r="R103" s="50">
        <f>F103/P103*100</f>
        <v>162.77583455110735</v>
      </c>
    </row>
    <row r="104" spans="1:24" s="74" customFormat="1" ht="34.5" customHeight="1" x14ac:dyDescent="0.35">
      <c r="A104" s="72"/>
      <c r="B104" s="73" t="s">
        <v>93</v>
      </c>
      <c r="C104" s="73"/>
      <c r="D104" s="93">
        <f>D72+D93</f>
        <v>0</v>
      </c>
      <c r="E104" s="93">
        <f>E72+E93</f>
        <v>1002350.5</v>
      </c>
      <c r="F104" s="93">
        <f t="shared" si="70"/>
        <v>248283.19999999998</v>
      </c>
      <c r="G104" s="93">
        <f>G72+G93</f>
        <v>123807.9</v>
      </c>
      <c r="H104" s="93">
        <f>H72+H93</f>
        <v>124475.29999999999</v>
      </c>
      <c r="I104" s="93">
        <f>I72+I93</f>
        <v>248283.19999999998</v>
      </c>
      <c r="J104" s="93">
        <f t="shared" si="84"/>
        <v>0</v>
      </c>
      <c r="K104" s="82">
        <f t="shared" si="85"/>
        <v>100</v>
      </c>
      <c r="L104" s="93">
        <f>L72+L93</f>
        <v>248283.19999999998</v>
      </c>
      <c r="M104" s="93">
        <f t="shared" si="86"/>
        <v>0</v>
      </c>
      <c r="N104" s="82">
        <f t="shared" si="87"/>
        <v>100</v>
      </c>
      <c r="O104" s="82">
        <f t="shared" si="88"/>
        <v>24.770097884921491</v>
      </c>
      <c r="P104" s="93">
        <f>P72+P93</f>
        <v>150411</v>
      </c>
      <c r="Q104" s="66">
        <f t="shared" si="91"/>
        <v>97872.199999999983</v>
      </c>
      <c r="R104" s="67">
        <f>F104/P104*100</f>
        <v>165.06984196634554</v>
      </c>
    </row>
    <row r="105" spans="1:24" s="74" customFormat="1" ht="34.5" customHeight="1" x14ac:dyDescent="0.35">
      <c r="A105" s="72"/>
      <c r="B105" s="73" t="s">
        <v>92</v>
      </c>
      <c r="C105" s="73"/>
      <c r="D105" s="93">
        <f>D94+D73</f>
        <v>32198.591</v>
      </c>
      <c r="E105" s="93">
        <f>E94+E73</f>
        <v>25941.018</v>
      </c>
      <c r="F105" s="93">
        <f t="shared" si="70"/>
        <v>5184.5059999999994</v>
      </c>
      <c r="G105" s="93">
        <f>G94+G73</f>
        <v>2464.556</v>
      </c>
      <c r="H105" s="93">
        <f>H94+H73</f>
        <v>2719.95</v>
      </c>
      <c r="I105" s="93">
        <f>I94+I73</f>
        <v>5462.2940000000008</v>
      </c>
      <c r="J105" s="93">
        <f t="shared" si="84"/>
        <v>-277.78800000000138</v>
      </c>
      <c r="K105" s="82">
        <f t="shared" si="85"/>
        <v>94.914444370808283</v>
      </c>
      <c r="L105" s="93">
        <f>L94+L73</f>
        <v>5462.2940000000008</v>
      </c>
      <c r="M105" s="93">
        <f t="shared" si="86"/>
        <v>-277.78800000000138</v>
      </c>
      <c r="N105" s="82">
        <f t="shared" si="87"/>
        <v>94.914444370808283</v>
      </c>
      <c r="O105" s="82">
        <f t="shared" si="88"/>
        <v>19.985746126077238</v>
      </c>
      <c r="P105" s="93">
        <f>P94+P73</f>
        <v>5304.808</v>
      </c>
      <c r="Q105" s="66">
        <f t="shared" si="91"/>
        <v>-120.30200000000059</v>
      </c>
      <c r="R105" s="67">
        <f>F105/P105*100</f>
        <v>97.73220821564135</v>
      </c>
    </row>
    <row r="106" spans="1:24" s="149" customFormat="1" ht="55.5" customHeight="1" x14ac:dyDescent="0.3">
      <c r="A106" s="154"/>
      <c r="B106" s="143" t="s">
        <v>117</v>
      </c>
      <c r="C106" s="153"/>
      <c r="D106" s="145">
        <f>D98+D100</f>
        <v>7842503.4139999999</v>
      </c>
      <c r="E106" s="145">
        <f>E98+E100</f>
        <v>8841596.341</v>
      </c>
      <c r="F106" s="145">
        <f t="shared" si="70"/>
        <v>1550693.6730000002</v>
      </c>
      <c r="G106" s="145">
        <f>G98+G100</f>
        <v>766544.19700000016</v>
      </c>
      <c r="H106" s="145">
        <f>H98+H100</f>
        <v>784149.47600000002</v>
      </c>
      <c r="I106" s="145">
        <f>I98+I100</f>
        <v>1417249.7850000001</v>
      </c>
      <c r="J106" s="145">
        <f t="shared" si="84"/>
        <v>133443.88800000004</v>
      </c>
      <c r="K106" s="146">
        <f t="shared" si="85"/>
        <v>109.41569294364012</v>
      </c>
      <c r="L106" s="145">
        <f>L98+L100</f>
        <v>1555962.9978333327</v>
      </c>
      <c r="M106" s="145">
        <f t="shared" si="86"/>
        <v>-5269.324833332561</v>
      </c>
      <c r="N106" s="146">
        <f t="shared" si="87"/>
        <v>99.661346391869856</v>
      </c>
      <c r="O106" s="146">
        <f t="shared" si="88"/>
        <v>17.538616480478389</v>
      </c>
      <c r="P106" s="145">
        <f>P98+P100</f>
        <v>1255750.706</v>
      </c>
      <c r="Q106" s="147">
        <f t="shared" si="91"/>
        <v>294942.96700000018</v>
      </c>
      <c r="R106" s="148">
        <f>F106/P106*100</f>
        <v>123.48738213649868</v>
      </c>
    </row>
    <row r="107" spans="1:24" s="13" customFormat="1" ht="86.25" customHeight="1" x14ac:dyDescent="0.4">
      <c r="A107" s="30"/>
      <c r="B107" s="132" t="s">
        <v>147</v>
      </c>
      <c r="C107" s="132"/>
      <c r="D107" s="132"/>
      <c r="E107" s="20"/>
      <c r="F107" s="20" t="s">
        <v>83</v>
      </c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51"/>
      <c r="R107" s="52"/>
    </row>
    <row r="108" spans="1:24" s="6" customFormat="1" ht="30.75" x14ac:dyDescent="0.45">
      <c r="A108" s="5"/>
      <c r="B108" s="26" t="s">
        <v>49</v>
      </c>
      <c r="C108" s="17"/>
      <c r="D108" s="17"/>
      <c r="E108" s="17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53"/>
      <c r="R108" s="54"/>
    </row>
    <row r="109" spans="1:24" s="18" customFormat="1" ht="18.75" x14ac:dyDescent="0.3"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1"/>
      <c r="R109" s="2"/>
      <c r="S109" s="2"/>
      <c r="T109" s="2"/>
      <c r="U109" s="2"/>
      <c r="V109" s="2"/>
      <c r="W109" s="2"/>
      <c r="X109" s="2"/>
    </row>
  </sheetData>
  <mergeCells count="26">
    <mergeCell ref="A1:R1"/>
    <mergeCell ref="A97:R97"/>
    <mergeCell ref="A76:R76"/>
    <mergeCell ref="A6:R6"/>
    <mergeCell ref="B107:D107"/>
    <mergeCell ref="R3:R4"/>
    <mergeCell ref="K3:K4"/>
    <mergeCell ref="L3:L4"/>
    <mergeCell ref="M3:M4"/>
    <mergeCell ref="N3:N4"/>
    <mergeCell ref="O3:O4"/>
    <mergeCell ref="P3:P4"/>
    <mergeCell ref="F3:F4"/>
    <mergeCell ref="G3:G4"/>
    <mergeCell ref="I3:I4"/>
    <mergeCell ref="J3:J4"/>
    <mergeCell ref="C15:C17"/>
    <mergeCell ref="C23:C25"/>
    <mergeCell ref="A51:C51"/>
    <mergeCell ref="Q3:Q4"/>
    <mergeCell ref="A3:A4"/>
    <mergeCell ref="B3:B4"/>
    <mergeCell ref="C3:C4"/>
    <mergeCell ref="D3:D4"/>
    <mergeCell ref="E3:E4"/>
    <mergeCell ref="H3:H4"/>
  </mergeCells>
  <printOptions horizontalCentered="1"/>
  <pageMargins left="0.39370078740157483" right="0" top="0" bottom="0" header="0.23622047244094491" footer="0.11811023622047245"/>
  <pageSetup paperSize="8" scale="60" fitToHeight="6" orientation="landscape" horizontalDpi="300" verticalDpi="300" r:id="rId1"/>
  <headerFooter alignWithMargins="0"/>
  <rowBreaks count="1" manualBreakCount="1">
    <brk id="66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2026-03-05T10:10:33Z</cp:lastPrinted>
  <dcterms:created xsi:type="dcterms:W3CDTF">1996-10-08T23:32:33Z</dcterms:created>
  <dcterms:modified xsi:type="dcterms:W3CDTF">2026-03-10T14:43:48Z</dcterms:modified>
</cp:coreProperties>
</file>